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0210"/>
  <workbookPr defaultThemeVersion="124226"/>
  <mc:AlternateContent xmlns:mc="http://schemas.openxmlformats.org/markup-compatibility/2006">
    <mc:Choice Requires="x15">
      <x15ac:absPath xmlns:x15ac="http://schemas.microsoft.com/office/spreadsheetml/2010/11/ac" url="/Users/rblake/Desktop/"/>
    </mc:Choice>
  </mc:AlternateContent>
  <bookViews>
    <workbookView xWindow="320" yWindow="1500" windowWidth="25060" windowHeight="13580" tabRatio="797" activeTab="1"/>
  </bookViews>
  <sheets>
    <sheet name="Instructions_Notes to Preparer" sheetId="9" r:id="rId1"/>
    <sheet name="SAMPLE_IGCE" sheetId="1" r:id="rId2"/>
    <sheet name="SAMPLE_IGCE Optional Task" sheetId="10" r:id="rId3"/>
    <sheet name="SAMPLE_Travel Worksheet" sheetId="2" r:id="rId4"/>
    <sheet name="SAMPLE_Op_Travel Worksheet" sheetId="15" r:id="rId5"/>
    <sheet name="SAMPLE_HW&amp;SW Worksheet" sheetId="4" r:id="rId6"/>
    <sheet name="SAMPLE_Op_HW&amp;SW Worksheet" sheetId="16" r:id="rId7"/>
    <sheet name="Basis of Estimate" sheetId="5" r:id="rId8"/>
    <sheet name="Avg CIO-SP3 Labor Rates" sheetId="14" r:id="rId9"/>
    <sheet name="GSA Sample Labor Rates" sheetId="13" r:id="rId10"/>
  </sheets>
  <definedNames>
    <definedName name="_xlnm._FilterDatabase" localSheetId="9" hidden="1">'GSA Sample Labor Rates'!$A$15:$N$258</definedName>
    <definedName name="NCAF">'Basis of Estimate'!$B$29:$B$30</definedName>
  </definedNames>
  <calcPr calcId="171027"/>
</workbook>
</file>

<file path=xl/calcChain.xml><?xml version="1.0" encoding="utf-8"?>
<calcChain xmlns="http://schemas.openxmlformats.org/spreadsheetml/2006/main">
  <c r="E9" i="4" l="1"/>
  <c r="E26" i="16" l="1"/>
  <c r="E25" i="16"/>
  <c r="E24" i="16"/>
  <c r="E23" i="16"/>
  <c r="E22" i="16"/>
  <c r="E21" i="16"/>
  <c r="E20" i="16"/>
  <c r="E19" i="16"/>
  <c r="E18" i="16"/>
  <c r="E17" i="16"/>
  <c r="E16" i="16"/>
  <c r="E15" i="16"/>
  <c r="E14" i="16"/>
  <c r="E13" i="16"/>
  <c r="E12" i="16"/>
  <c r="E11" i="16"/>
  <c r="E10" i="16"/>
  <c r="E9" i="16"/>
  <c r="A6" i="16"/>
  <c r="A5" i="16"/>
  <c r="A3" i="16"/>
  <c r="F18" i="15"/>
  <c r="F17" i="15"/>
  <c r="F16" i="15"/>
  <c r="F15" i="15"/>
  <c r="F14" i="15"/>
  <c r="F13" i="15"/>
  <c r="F12" i="15"/>
  <c r="F11" i="15"/>
  <c r="A6" i="15"/>
  <c r="A5" i="15"/>
  <c r="A3" i="15"/>
  <c r="E27" i="16" l="1"/>
  <c r="F28" i="10" s="1"/>
  <c r="E7" i="14"/>
  <c r="C145" i="14" l="1"/>
  <c r="C149" i="14" s="1"/>
  <c r="C150" i="14" s="1"/>
  <c r="B145" i="14"/>
  <c r="B149" i="14" s="1"/>
  <c r="B150" i="14" s="1"/>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A3" i="5" l="1"/>
  <c r="A3" i="4"/>
  <c r="A3" i="2"/>
  <c r="B46" i="1"/>
  <c r="B44" i="1"/>
  <c r="E12" i="10"/>
  <c r="E11" i="10"/>
  <c r="E10" i="10"/>
  <c r="C12" i="10"/>
  <c r="C11" i="10"/>
  <c r="C10" i="10"/>
  <c r="B12" i="10"/>
  <c r="B11" i="10"/>
  <c r="B10" i="10"/>
  <c r="G8" i="10"/>
  <c r="G7" i="10"/>
  <c r="G6" i="10"/>
  <c r="G5" i="10"/>
  <c r="C7" i="10"/>
  <c r="C6" i="10"/>
  <c r="C5" i="10"/>
  <c r="B3" i="10"/>
  <c r="B3" i="1"/>
  <c r="K13" i="13" l="1"/>
  <c r="G13" i="13"/>
  <c r="C13" i="13"/>
  <c r="M258" i="13"/>
  <c r="L258" i="13"/>
  <c r="K258" i="13"/>
  <c r="M257" i="13"/>
  <c r="L257" i="13"/>
  <c r="K257" i="13"/>
  <c r="M256" i="13"/>
  <c r="L256" i="13"/>
  <c r="K256" i="13"/>
  <c r="M255" i="13"/>
  <c r="L255" i="13"/>
  <c r="K255" i="13"/>
  <c r="M254" i="13"/>
  <c r="L254" i="13"/>
  <c r="K254" i="13"/>
  <c r="M253" i="13"/>
  <c r="L253" i="13"/>
  <c r="K253" i="13"/>
  <c r="M252" i="13"/>
  <c r="L252" i="13"/>
  <c r="K252" i="13"/>
  <c r="M251" i="13"/>
  <c r="L251" i="13"/>
  <c r="K251" i="13"/>
  <c r="M250" i="13"/>
  <c r="L250" i="13"/>
  <c r="K250" i="13"/>
  <c r="M249" i="13"/>
  <c r="L249" i="13"/>
  <c r="K249" i="13"/>
  <c r="M248" i="13"/>
  <c r="L248" i="13"/>
  <c r="K248" i="13"/>
  <c r="M247" i="13"/>
  <c r="L247" i="13"/>
  <c r="K247" i="13"/>
  <c r="M246" i="13"/>
  <c r="L246" i="13"/>
  <c r="K246" i="13"/>
  <c r="M245" i="13"/>
  <c r="L245" i="13"/>
  <c r="K245" i="13"/>
  <c r="M244" i="13"/>
  <c r="L244" i="13"/>
  <c r="K244" i="13"/>
  <c r="M243" i="13"/>
  <c r="L243" i="13"/>
  <c r="K243" i="13"/>
  <c r="M242" i="13"/>
  <c r="L242" i="13"/>
  <c r="K242" i="13"/>
  <c r="M241" i="13"/>
  <c r="L241" i="13"/>
  <c r="K241" i="13"/>
  <c r="M240" i="13"/>
  <c r="L240" i="13"/>
  <c r="K240" i="13"/>
  <c r="M239" i="13"/>
  <c r="L239" i="13"/>
  <c r="K239" i="13"/>
  <c r="M238" i="13"/>
  <c r="L238" i="13"/>
  <c r="K238" i="13"/>
  <c r="M237" i="13"/>
  <c r="L237" i="13"/>
  <c r="K237" i="13"/>
  <c r="M236" i="13"/>
  <c r="L236" i="13"/>
  <c r="K236" i="13"/>
  <c r="M235" i="13"/>
  <c r="L235" i="13"/>
  <c r="K235" i="13"/>
  <c r="M234" i="13"/>
  <c r="L234" i="13"/>
  <c r="K234" i="13"/>
  <c r="M233" i="13"/>
  <c r="L233" i="13"/>
  <c r="K233" i="13"/>
  <c r="M232" i="13"/>
  <c r="L232" i="13"/>
  <c r="K232" i="13"/>
  <c r="M231" i="13"/>
  <c r="L231" i="13"/>
  <c r="K231" i="13"/>
  <c r="M230" i="13"/>
  <c r="L230" i="13"/>
  <c r="K230" i="13"/>
  <c r="M229" i="13"/>
  <c r="L229" i="13"/>
  <c r="K229" i="13"/>
  <c r="M228" i="13"/>
  <c r="L228" i="13"/>
  <c r="K228" i="13"/>
  <c r="M227" i="13"/>
  <c r="L227" i="13"/>
  <c r="K227" i="13"/>
  <c r="M226" i="13"/>
  <c r="L226" i="13"/>
  <c r="K226" i="13"/>
  <c r="M225" i="13"/>
  <c r="L225" i="13"/>
  <c r="K225" i="13"/>
  <c r="M224" i="13"/>
  <c r="L224" i="13"/>
  <c r="K224" i="13"/>
  <c r="M223" i="13"/>
  <c r="L223" i="13"/>
  <c r="K223" i="13"/>
  <c r="M222" i="13"/>
  <c r="L222" i="13"/>
  <c r="K222" i="13"/>
  <c r="M221" i="13"/>
  <c r="L221" i="13"/>
  <c r="K221" i="13"/>
  <c r="M220" i="13"/>
  <c r="L220" i="13"/>
  <c r="K220" i="13"/>
  <c r="M219" i="13"/>
  <c r="L219" i="13"/>
  <c r="K219" i="13"/>
  <c r="M218" i="13"/>
  <c r="L218" i="13"/>
  <c r="K218" i="13"/>
  <c r="M217" i="13"/>
  <c r="L217" i="13"/>
  <c r="K217" i="13"/>
  <c r="M216" i="13"/>
  <c r="L216" i="13"/>
  <c r="K216" i="13"/>
  <c r="M215" i="13"/>
  <c r="L215" i="13"/>
  <c r="K215" i="13"/>
  <c r="M214" i="13"/>
  <c r="L214" i="13"/>
  <c r="K214" i="13"/>
  <c r="M213" i="13"/>
  <c r="L213" i="13"/>
  <c r="K213" i="13"/>
  <c r="M212" i="13"/>
  <c r="L212" i="13"/>
  <c r="K212" i="13"/>
  <c r="M211" i="13"/>
  <c r="L211" i="13"/>
  <c r="K211" i="13"/>
  <c r="M210" i="13"/>
  <c r="L210" i="13"/>
  <c r="K210" i="13"/>
  <c r="M209" i="13"/>
  <c r="L209" i="13"/>
  <c r="K209" i="13"/>
  <c r="M208" i="13"/>
  <c r="L208" i="13"/>
  <c r="K208" i="13"/>
  <c r="M207" i="13"/>
  <c r="L207" i="13"/>
  <c r="K207" i="13"/>
  <c r="M206" i="13"/>
  <c r="L206" i="13"/>
  <c r="K206" i="13"/>
  <c r="M205" i="13"/>
  <c r="L205" i="13"/>
  <c r="K205" i="13"/>
  <c r="M204" i="13"/>
  <c r="L204" i="13"/>
  <c r="K204" i="13"/>
  <c r="M203" i="13"/>
  <c r="L203" i="13"/>
  <c r="K203" i="13"/>
  <c r="M202" i="13"/>
  <c r="L202" i="13"/>
  <c r="K202" i="13"/>
  <c r="M201" i="13"/>
  <c r="L201" i="13"/>
  <c r="K201" i="13"/>
  <c r="M200" i="13"/>
  <c r="L200" i="13"/>
  <c r="K200" i="13"/>
  <c r="M199" i="13"/>
  <c r="L199" i="13"/>
  <c r="K199" i="13"/>
  <c r="M198" i="13"/>
  <c r="L198" i="13"/>
  <c r="K198" i="13"/>
  <c r="M197" i="13"/>
  <c r="L197" i="13"/>
  <c r="K197" i="13"/>
  <c r="M196" i="13"/>
  <c r="L196" i="13"/>
  <c r="K196" i="13"/>
  <c r="M195" i="13"/>
  <c r="L195" i="13"/>
  <c r="K195" i="13"/>
  <c r="M194" i="13"/>
  <c r="L194" i="13"/>
  <c r="K194" i="13"/>
  <c r="M193" i="13"/>
  <c r="L193" i="13"/>
  <c r="K193" i="13"/>
  <c r="M192" i="13"/>
  <c r="L192" i="13"/>
  <c r="K192" i="13"/>
  <c r="M191" i="13"/>
  <c r="L191" i="13"/>
  <c r="K191" i="13"/>
  <c r="M190" i="13"/>
  <c r="L190" i="13"/>
  <c r="K190" i="13"/>
  <c r="M189" i="13"/>
  <c r="L189" i="13"/>
  <c r="K189" i="13"/>
  <c r="M188" i="13"/>
  <c r="L188" i="13"/>
  <c r="K188" i="13"/>
  <c r="M187" i="13"/>
  <c r="L187" i="13"/>
  <c r="K187" i="13"/>
  <c r="M186" i="13"/>
  <c r="L186" i="13"/>
  <c r="K186" i="13"/>
  <c r="M185" i="13"/>
  <c r="L185" i="13"/>
  <c r="K185" i="13"/>
  <c r="M184" i="13"/>
  <c r="L184" i="13"/>
  <c r="K184" i="13"/>
  <c r="M183" i="13"/>
  <c r="L183" i="13"/>
  <c r="K183" i="13"/>
  <c r="M182" i="13"/>
  <c r="L182" i="13"/>
  <c r="K182" i="13"/>
  <c r="M181" i="13"/>
  <c r="L181" i="13"/>
  <c r="K181" i="13"/>
  <c r="M180" i="13"/>
  <c r="L180" i="13"/>
  <c r="K180" i="13"/>
  <c r="M179" i="13"/>
  <c r="L179" i="13"/>
  <c r="K179" i="13"/>
  <c r="M178" i="13"/>
  <c r="L178" i="13"/>
  <c r="K178" i="13"/>
  <c r="M177" i="13"/>
  <c r="L177" i="13"/>
  <c r="K177" i="13"/>
  <c r="M176" i="13"/>
  <c r="L176" i="13"/>
  <c r="K176" i="13"/>
  <c r="M175" i="13"/>
  <c r="L175" i="13"/>
  <c r="K175" i="13"/>
  <c r="M174" i="13"/>
  <c r="L174" i="13"/>
  <c r="K174" i="13"/>
  <c r="M173" i="13"/>
  <c r="L173" i="13"/>
  <c r="K173" i="13"/>
  <c r="M172" i="13"/>
  <c r="L172" i="13"/>
  <c r="K172" i="13"/>
  <c r="M171" i="13"/>
  <c r="L171" i="13"/>
  <c r="K171" i="13"/>
  <c r="M170" i="13"/>
  <c r="L170" i="13"/>
  <c r="K170" i="13"/>
  <c r="M169" i="13"/>
  <c r="L169" i="13"/>
  <c r="K169" i="13"/>
  <c r="M168" i="13"/>
  <c r="L168" i="13"/>
  <c r="K168" i="13"/>
  <c r="M167" i="13"/>
  <c r="L167" i="13"/>
  <c r="K167" i="13"/>
  <c r="M166" i="13"/>
  <c r="L166" i="13"/>
  <c r="K166" i="13"/>
  <c r="M165" i="13"/>
  <c r="L165" i="13"/>
  <c r="K165" i="13"/>
  <c r="M164" i="13"/>
  <c r="L164" i="13"/>
  <c r="K164" i="13"/>
  <c r="M163" i="13"/>
  <c r="L163" i="13"/>
  <c r="K163" i="13"/>
  <c r="M162" i="13"/>
  <c r="L162" i="13"/>
  <c r="K162" i="13"/>
  <c r="M161" i="13"/>
  <c r="L161" i="13"/>
  <c r="K161" i="13"/>
  <c r="M160" i="13"/>
  <c r="L160" i="13"/>
  <c r="K160" i="13"/>
  <c r="M159" i="13"/>
  <c r="L159" i="13"/>
  <c r="K159" i="13"/>
  <c r="M158" i="13"/>
  <c r="L158" i="13"/>
  <c r="K158" i="13"/>
  <c r="M157" i="13"/>
  <c r="L157" i="13"/>
  <c r="K157" i="13"/>
  <c r="M156" i="13"/>
  <c r="L156" i="13"/>
  <c r="K156" i="13"/>
  <c r="M155" i="13"/>
  <c r="L155" i="13"/>
  <c r="K155" i="13"/>
  <c r="M154" i="13"/>
  <c r="L154" i="13"/>
  <c r="K154" i="13"/>
  <c r="M153" i="13"/>
  <c r="L153" i="13"/>
  <c r="K153" i="13"/>
  <c r="M152" i="13"/>
  <c r="L152" i="13"/>
  <c r="K152" i="13"/>
  <c r="M151" i="13"/>
  <c r="L151" i="13"/>
  <c r="K151" i="13"/>
  <c r="M150" i="13"/>
  <c r="L150" i="13"/>
  <c r="K150" i="13"/>
  <c r="M149" i="13"/>
  <c r="L149" i="13"/>
  <c r="K149" i="13"/>
  <c r="M148" i="13"/>
  <c r="L148" i="13"/>
  <c r="K148" i="13"/>
  <c r="M147" i="13"/>
  <c r="L147" i="13"/>
  <c r="K147" i="13"/>
  <c r="M146" i="13"/>
  <c r="L146" i="13"/>
  <c r="K146" i="13"/>
  <c r="M145" i="13"/>
  <c r="L145" i="13"/>
  <c r="K145" i="13"/>
  <c r="M144" i="13"/>
  <c r="L144" i="13"/>
  <c r="K144" i="13"/>
  <c r="M143" i="13"/>
  <c r="L143" i="13"/>
  <c r="K143" i="13"/>
  <c r="M142" i="13"/>
  <c r="L142" i="13"/>
  <c r="K142" i="13"/>
  <c r="M141" i="13"/>
  <c r="L141" i="13"/>
  <c r="K141" i="13"/>
  <c r="M140" i="13"/>
  <c r="L140" i="13"/>
  <c r="K140" i="13"/>
  <c r="M139" i="13"/>
  <c r="L139" i="13"/>
  <c r="K139" i="13"/>
  <c r="M138" i="13"/>
  <c r="L138" i="13"/>
  <c r="K138" i="13"/>
  <c r="M137" i="13"/>
  <c r="L137" i="13"/>
  <c r="K137" i="13"/>
  <c r="M136" i="13"/>
  <c r="L136" i="13"/>
  <c r="K136" i="13"/>
  <c r="M135" i="13"/>
  <c r="L135" i="13"/>
  <c r="K135" i="13"/>
  <c r="M134" i="13"/>
  <c r="L134" i="13"/>
  <c r="K134" i="13"/>
  <c r="M133" i="13"/>
  <c r="L133" i="13"/>
  <c r="K133" i="13"/>
  <c r="M132" i="13"/>
  <c r="L132" i="13"/>
  <c r="K132" i="13"/>
  <c r="M131" i="13"/>
  <c r="L131" i="13"/>
  <c r="K131" i="13"/>
  <c r="M130" i="13"/>
  <c r="L130" i="13"/>
  <c r="K130" i="13"/>
  <c r="M129" i="13"/>
  <c r="L129" i="13"/>
  <c r="K129" i="13"/>
  <c r="M128" i="13"/>
  <c r="L128" i="13"/>
  <c r="K128" i="13"/>
  <c r="M127" i="13"/>
  <c r="L127" i="13"/>
  <c r="K127" i="13"/>
  <c r="M126" i="13"/>
  <c r="L126" i="13"/>
  <c r="K126" i="13"/>
  <c r="M125" i="13"/>
  <c r="L125" i="13"/>
  <c r="K125" i="13"/>
  <c r="M124" i="13"/>
  <c r="L124" i="13"/>
  <c r="K124" i="13"/>
  <c r="M123" i="13"/>
  <c r="L123" i="13"/>
  <c r="K123" i="13"/>
  <c r="M122" i="13"/>
  <c r="L122" i="13"/>
  <c r="K122" i="13"/>
  <c r="M121" i="13"/>
  <c r="L121" i="13"/>
  <c r="K121" i="13"/>
  <c r="M120" i="13"/>
  <c r="L120" i="13"/>
  <c r="K120" i="13"/>
  <c r="M119" i="13"/>
  <c r="L119" i="13"/>
  <c r="K119" i="13"/>
  <c r="M118" i="13"/>
  <c r="L118" i="13"/>
  <c r="K118" i="13"/>
  <c r="M117" i="13"/>
  <c r="L117" i="13"/>
  <c r="K117" i="13"/>
  <c r="M116" i="13"/>
  <c r="L116" i="13"/>
  <c r="K116" i="13"/>
  <c r="M115" i="13"/>
  <c r="L115" i="13"/>
  <c r="K115" i="13"/>
  <c r="M114" i="13"/>
  <c r="L114" i="13"/>
  <c r="K114" i="13"/>
  <c r="M113" i="13"/>
  <c r="L113" i="13"/>
  <c r="K113" i="13"/>
  <c r="M112" i="13"/>
  <c r="L112" i="13"/>
  <c r="K112" i="13"/>
  <c r="M111" i="13"/>
  <c r="L111" i="13"/>
  <c r="K111" i="13"/>
  <c r="M110" i="13"/>
  <c r="L110" i="13"/>
  <c r="K110" i="13"/>
  <c r="M109" i="13"/>
  <c r="L109" i="13"/>
  <c r="K109" i="13"/>
  <c r="M108" i="13"/>
  <c r="L108" i="13"/>
  <c r="K108" i="13"/>
  <c r="M107" i="13"/>
  <c r="L107" i="13"/>
  <c r="K107" i="13"/>
  <c r="M106" i="13"/>
  <c r="L106" i="13"/>
  <c r="K106" i="13"/>
  <c r="M105" i="13"/>
  <c r="L105" i="13"/>
  <c r="K105" i="13"/>
  <c r="M104" i="13"/>
  <c r="L104" i="13"/>
  <c r="K104" i="13"/>
  <c r="M103" i="13"/>
  <c r="L103" i="13"/>
  <c r="K103" i="13"/>
  <c r="M102" i="13"/>
  <c r="L102" i="13"/>
  <c r="K102" i="13"/>
  <c r="M101" i="13"/>
  <c r="L101" i="13"/>
  <c r="K101" i="13"/>
  <c r="M100" i="13"/>
  <c r="L100" i="13"/>
  <c r="K100" i="13"/>
  <c r="M99" i="13"/>
  <c r="L99" i="13"/>
  <c r="K99" i="13"/>
  <c r="M98" i="13"/>
  <c r="L98" i="13"/>
  <c r="K98" i="13"/>
  <c r="M97" i="13"/>
  <c r="L97" i="13"/>
  <c r="K97" i="13"/>
  <c r="M96" i="13"/>
  <c r="L96" i="13"/>
  <c r="K96" i="13"/>
  <c r="M95" i="13"/>
  <c r="L95" i="13"/>
  <c r="K95" i="13"/>
  <c r="M94" i="13"/>
  <c r="L94" i="13"/>
  <c r="K94" i="13"/>
  <c r="M93" i="13"/>
  <c r="L93" i="13"/>
  <c r="K93" i="13"/>
  <c r="M92" i="13"/>
  <c r="L92" i="13"/>
  <c r="K92" i="13"/>
  <c r="M91" i="13"/>
  <c r="L91" i="13"/>
  <c r="K91" i="13"/>
  <c r="M90" i="13"/>
  <c r="L90" i="13"/>
  <c r="K90" i="13"/>
  <c r="M89" i="13"/>
  <c r="L89" i="13"/>
  <c r="K89" i="13"/>
  <c r="M88" i="13"/>
  <c r="L88" i="13"/>
  <c r="K88" i="13"/>
  <c r="M87" i="13"/>
  <c r="L87" i="13"/>
  <c r="K87" i="13"/>
  <c r="M86" i="13"/>
  <c r="L86" i="13"/>
  <c r="K86" i="13"/>
  <c r="M85" i="13"/>
  <c r="L85" i="13"/>
  <c r="K85" i="13"/>
  <c r="M84" i="13"/>
  <c r="L84" i="13"/>
  <c r="K84" i="13"/>
  <c r="M83" i="13"/>
  <c r="L83" i="13"/>
  <c r="K83" i="13"/>
  <c r="M82" i="13"/>
  <c r="L82" i="13"/>
  <c r="K82" i="13"/>
  <c r="M81" i="13"/>
  <c r="L81" i="13"/>
  <c r="K81" i="13"/>
  <c r="M80" i="13"/>
  <c r="L80" i="13"/>
  <c r="K80" i="13"/>
  <c r="M79" i="13"/>
  <c r="L79" i="13"/>
  <c r="K79" i="13"/>
  <c r="M78" i="13"/>
  <c r="L78" i="13"/>
  <c r="K78" i="13"/>
  <c r="M77" i="13"/>
  <c r="L77" i="13"/>
  <c r="K77" i="13"/>
  <c r="M76" i="13"/>
  <c r="L76" i="13"/>
  <c r="K76" i="13"/>
  <c r="M75" i="13"/>
  <c r="L75" i="13"/>
  <c r="K75" i="13"/>
  <c r="M74" i="13"/>
  <c r="L74" i="13"/>
  <c r="K74" i="13"/>
  <c r="M73" i="13"/>
  <c r="L73" i="13"/>
  <c r="K73" i="13"/>
  <c r="M72" i="13"/>
  <c r="L72" i="13"/>
  <c r="K72" i="13"/>
  <c r="M71" i="13"/>
  <c r="L71" i="13"/>
  <c r="K71" i="13"/>
  <c r="M70" i="13"/>
  <c r="L70" i="13"/>
  <c r="K70" i="13"/>
  <c r="M69" i="13"/>
  <c r="L69" i="13"/>
  <c r="K69" i="13"/>
  <c r="M68" i="13"/>
  <c r="L68" i="13"/>
  <c r="K68" i="13"/>
  <c r="M67" i="13"/>
  <c r="L67" i="13"/>
  <c r="K67" i="13"/>
  <c r="M66" i="13"/>
  <c r="L66" i="13"/>
  <c r="K66" i="13"/>
  <c r="M65" i="13"/>
  <c r="L65" i="13"/>
  <c r="K65" i="13"/>
  <c r="M64" i="13"/>
  <c r="L64" i="13"/>
  <c r="K64" i="13"/>
  <c r="M63" i="13"/>
  <c r="L63" i="13"/>
  <c r="K63" i="13"/>
  <c r="M62" i="13"/>
  <c r="L62" i="13"/>
  <c r="K62" i="13"/>
  <c r="M61" i="13"/>
  <c r="L61" i="13"/>
  <c r="K61" i="13"/>
  <c r="M60" i="13"/>
  <c r="L60" i="13"/>
  <c r="K60" i="13"/>
  <c r="M59" i="13"/>
  <c r="L59" i="13"/>
  <c r="K59" i="13"/>
  <c r="M58" i="13"/>
  <c r="L58" i="13"/>
  <c r="K58" i="13"/>
  <c r="M57" i="13"/>
  <c r="L57" i="13"/>
  <c r="K57" i="13"/>
  <c r="M56" i="13"/>
  <c r="L56" i="13"/>
  <c r="K56" i="13"/>
  <c r="M55" i="13"/>
  <c r="L55" i="13"/>
  <c r="K55" i="13"/>
  <c r="M54" i="13"/>
  <c r="L54" i="13"/>
  <c r="K54" i="13"/>
  <c r="M53" i="13"/>
  <c r="L53" i="13"/>
  <c r="K53" i="13"/>
  <c r="M52" i="13"/>
  <c r="L52" i="13"/>
  <c r="K52" i="13"/>
  <c r="M51" i="13"/>
  <c r="L51" i="13"/>
  <c r="K51" i="13"/>
  <c r="M50" i="13"/>
  <c r="L50" i="13"/>
  <c r="K50" i="13"/>
  <c r="M49" i="13"/>
  <c r="L49" i="13"/>
  <c r="K49" i="13"/>
  <c r="M48" i="13"/>
  <c r="L48" i="13"/>
  <c r="K48" i="13"/>
  <c r="M47" i="13"/>
  <c r="L47" i="13"/>
  <c r="K47" i="13"/>
  <c r="M46" i="13"/>
  <c r="L46" i="13"/>
  <c r="K46" i="13"/>
  <c r="M45" i="13"/>
  <c r="L45" i="13"/>
  <c r="K45" i="13"/>
  <c r="M44" i="13"/>
  <c r="L44" i="13"/>
  <c r="K44" i="13"/>
  <c r="M43" i="13"/>
  <c r="L43" i="13"/>
  <c r="K43" i="13"/>
  <c r="M42" i="13"/>
  <c r="L42" i="13"/>
  <c r="K42" i="13"/>
  <c r="M41" i="13"/>
  <c r="L41" i="13"/>
  <c r="K41" i="13"/>
  <c r="M40" i="13"/>
  <c r="L40" i="13"/>
  <c r="K40" i="13"/>
  <c r="M39" i="13"/>
  <c r="L39" i="13"/>
  <c r="K39" i="13"/>
  <c r="M38" i="13"/>
  <c r="L38" i="13"/>
  <c r="K38" i="13"/>
  <c r="M37" i="13"/>
  <c r="L37" i="13"/>
  <c r="K37" i="13"/>
  <c r="M36" i="13"/>
  <c r="L36" i="13"/>
  <c r="K36" i="13"/>
  <c r="M35" i="13"/>
  <c r="L35" i="13"/>
  <c r="K35" i="13"/>
  <c r="M34" i="13"/>
  <c r="L34" i="13"/>
  <c r="K34" i="13"/>
  <c r="M33" i="13"/>
  <c r="L33" i="13"/>
  <c r="K33" i="13"/>
  <c r="M32" i="13"/>
  <c r="L32" i="13"/>
  <c r="K32" i="13"/>
  <c r="M31" i="13"/>
  <c r="L31" i="13"/>
  <c r="K31" i="13"/>
  <c r="M30" i="13"/>
  <c r="L30" i="13"/>
  <c r="K30" i="13"/>
  <c r="M29" i="13"/>
  <c r="L29" i="13"/>
  <c r="K29" i="13"/>
  <c r="M28" i="13"/>
  <c r="L28" i="13"/>
  <c r="K28" i="13"/>
  <c r="M27" i="13"/>
  <c r="L27" i="13"/>
  <c r="K27" i="13"/>
  <c r="M26" i="13"/>
  <c r="L26" i="13"/>
  <c r="K26" i="13"/>
  <c r="M25" i="13"/>
  <c r="L25" i="13"/>
  <c r="K25" i="13"/>
  <c r="M24" i="13"/>
  <c r="L24" i="13"/>
  <c r="K24" i="13"/>
  <c r="M23" i="13"/>
  <c r="L23" i="13"/>
  <c r="K23" i="13"/>
  <c r="M22" i="13"/>
  <c r="L22" i="13"/>
  <c r="K22" i="13"/>
  <c r="M21" i="13"/>
  <c r="L21" i="13"/>
  <c r="K21" i="13"/>
  <c r="M20" i="13"/>
  <c r="L20" i="13"/>
  <c r="K20" i="13"/>
  <c r="M19" i="13"/>
  <c r="L19" i="13"/>
  <c r="K19" i="13"/>
  <c r="M18" i="13"/>
  <c r="L18" i="13"/>
  <c r="K18" i="13"/>
  <c r="M17" i="13"/>
  <c r="L17" i="13"/>
  <c r="K17" i="13"/>
  <c r="M16" i="13"/>
  <c r="L16" i="13" l="1"/>
  <c r="K16" i="13"/>
  <c r="I258" i="13"/>
  <c r="H258" i="13"/>
  <c r="G258" i="13"/>
  <c r="I257" i="13"/>
  <c r="H257" i="13"/>
  <c r="G257" i="13"/>
  <c r="I256" i="13"/>
  <c r="H256" i="13"/>
  <c r="G256" i="13"/>
  <c r="I255" i="13"/>
  <c r="H255" i="13"/>
  <c r="G255" i="13"/>
  <c r="I254" i="13"/>
  <c r="H254" i="13"/>
  <c r="G254" i="13"/>
  <c r="I253" i="13"/>
  <c r="H253" i="13"/>
  <c r="G253" i="13"/>
  <c r="I252" i="13"/>
  <c r="H252" i="13"/>
  <c r="G252" i="13"/>
  <c r="I251" i="13"/>
  <c r="H251" i="13"/>
  <c r="G251" i="13"/>
  <c r="I250" i="13"/>
  <c r="H250" i="13"/>
  <c r="G250" i="13"/>
  <c r="I249" i="13"/>
  <c r="H249" i="13"/>
  <c r="G249" i="13"/>
  <c r="I248" i="13"/>
  <c r="H248" i="13"/>
  <c r="G248" i="13"/>
  <c r="I247" i="13"/>
  <c r="H247" i="13"/>
  <c r="G247" i="13"/>
  <c r="I246" i="13"/>
  <c r="H246" i="13"/>
  <c r="G246" i="13"/>
  <c r="I245" i="13"/>
  <c r="H245" i="13"/>
  <c r="G245" i="13"/>
  <c r="I244" i="13"/>
  <c r="H244" i="13"/>
  <c r="G244" i="13"/>
  <c r="I243" i="13"/>
  <c r="H243" i="13"/>
  <c r="G243" i="13"/>
  <c r="I242" i="13"/>
  <c r="H242" i="13"/>
  <c r="G242" i="13"/>
  <c r="I241" i="13"/>
  <c r="H241" i="13"/>
  <c r="G241" i="13"/>
  <c r="I240" i="13"/>
  <c r="H240" i="13"/>
  <c r="G240" i="13"/>
  <c r="I239" i="13"/>
  <c r="H239" i="13"/>
  <c r="G239" i="13"/>
  <c r="I238" i="13"/>
  <c r="H238" i="13"/>
  <c r="G238" i="13"/>
  <c r="I237" i="13"/>
  <c r="H237" i="13"/>
  <c r="G237" i="13"/>
  <c r="I236" i="13"/>
  <c r="H236" i="13"/>
  <c r="G236" i="13"/>
  <c r="I235" i="13"/>
  <c r="H235" i="13"/>
  <c r="G235" i="13"/>
  <c r="I234" i="13"/>
  <c r="H234" i="13"/>
  <c r="G234" i="13"/>
  <c r="I233" i="13"/>
  <c r="H233" i="13"/>
  <c r="G233" i="13"/>
  <c r="I232" i="13"/>
  <c r="H232" i="13"/>
  <c r="G232" i="13"/>
  <c r="I231" i="13"/>
  <c r="H231" i="13"/>
  <c r="G231" i="13"/>
  <c r="I230" i="13"/>
  <c r="H230" i="13"/>
  <c r="G230" i="13"/>
  <c r="I229" i="13"/>
  <c r="H229" i="13"/>
  <c r="G229" i="13"/>
  <c r="I228" i="13"/>
  <c r="H228" i="13"/>
  <c r="G228" i="13"/>
  <c r="I227" i="13"/>
  <c r="H227" i="13"/>
  <c r="G227" i="13"/>
  <c r="I226" i="13"/>
  <c r="H226" i="13"/>
  <c r="G226" i="13"/>
  <c r="I225" i="13"/>
  <c r="H225" i="13"/>
  <c r="G225" i="13"/>
  <c r="I224" i="13"/>
  <c r="H224" i="13"/>
  <c r="G224" i="13"/>
  <c r="I223" i="13"/>
  <c r="H223" i="13"/>
  <c r="G223" i="13"/>
  <c r="I222" i="13"/>
  <c r="H222" i="13"/>
  <c r="G222" i="13"/>
  <c r="I221" i="13"/>
  <c r="H221" i="13"/>
  <c r="G221" i="13"/>
  <c r="I220" i="13"/>
  <c r="H220" i="13"/>
  <c r="G220" i="13"/>
  <c r="I219" i="13"/>
  <c r="H219" i="13"/>
  <c r="G219" i="13"/>
  <c r="I218" i="13"/>
  <c r="H218" i="13"/>
  <c r="G218" i="13"/>
  <c r="I217" i="13"/>
  <c r="H217" i="13"/>
  <c r="G217" i="13"/>
  <c r="I216" i="13"/>
  <c r="H216" i="13"/>
  <c r="G216" i="13"/>
  <c r="I215" i="13"/>
  <c r="H215" i="13"/>
  <c r="G215" i="13"/>
  <c r="I214" i="13"/>
  <c r="H214" i="13"/>
  <c r="G214" i="13"/>
  <c r="I213" i="13"/>
  <c r="H213" i="13"/>
  <c r="G213" i="13"/>
  <c r="I212" i="13"/>
  <c r="H212" i="13"/>
  <c r="G212" i="13"/>
  <c r="I211" i="13"/>
  <c r="H211" i="13"/>
  <c r="G211" i="13"/>
  <c r="I210" i="13"/>
  <c r="H210" i="13"/>
  <c r="G210" i="13"/>
  <c r="I209" i="13"/>
  <c r="H209" i="13"/>
  <c r="G209" i="13"/>
  <c r="I208" i="13"/>
  <c r="H208" i="13"/>
  <c r="G208" i="13"/>
  <c r="I207" i="13"/>
  <c r="H207" i="13"/>
  <c r="G207" i="13"/>
  <c r="I206" i="13"/>
  <c r="H206" i="13"/>
  <c r="G206" i="13"/>
  <c r="I205" i="13"/>
  <c r="H205" i="13"/>
  <c r="G205" i="13"/>
  <c r="I204" i="13"/>
  <c r="H204" i="13"/>
  <c r="G204" i="13"/>
  <c r="I203" i="13"/>
  <c r="H203" i="13"/>
  <c r="G203" i="13"/>
  <c r="I202" i="13"/>
  <c r="H202" i="13"/>
  <c r="G202" i="13"/>
  <c r="I201" i="13"/>
  <c r="H201" i="13"/>
  <c r="G201" i="13"/>
  <c r="I200" i="13"/>
  <c r="H200" i="13"/>
  <c r="G200" i="13"/>
  <c r="I199" i="13"/>
  <c r="H199" i="13"/>
  <c r="G199" i="13"/>
  <c r="I198" i="13"/>
  <c r="H198" i="13"/>
  <c r="G198" i="13"/>
  <c r="I197" i="13"/>
  <c r="H197" i="13"/>
  <c r="G197" i="13"/>
  <c r="I196" i="13"/>
  <c r="H196" i="13"/>
  <c r="G196" i="13"/>
  <c r="I195" i="13"/>
  <c r="H195" i="13"/>
  <c r="G195" i="13"/>
  <c r="I194" i="13"/>
  <c r="H194" i="13"/>
  <c r="G194" i="13"/>
  <c r="I193" i="13"/>
  <c r="H193" i="13"/>
  <c r="G193" i="13"/>
  <c r="I192" i="13"/>
  <c r="H192" i="13"/>
  <c r="G192" i="13"/>
  <c r="I191" i="13"/>
  <c r="H191" i="13"/>
  <c r="G191" i="13"/>
  <c r="I190" i="13"/>
  <c r="H190" i="13"/>
  <c r="G190" i="13"/>
  <c r="I189" i="13"/>
  <c r="H189" i="13"/>
  <c r="G189" i="13"/>
  <c r="I188" i="13"/>
  <c r="H188" i="13"/>
  <c r="G188" i="13"/>
  <c r="I187" i="13"/>
  <c r="H187" i="13"/>
  <c r="G187" i="13"/>
  <c r="I186" i="13"/>
  <c r="H186" i="13"/>
  <c r="G186" i="13"/>
  <c r="I185" i="13"/>
  <c r="H185" i="13"/>
  <c r="G185" i="13"/>
  <c r="I184" i="13"/>
  <c r="H184" i="13"/>
  <c r="G184" i="13"/>
  <c r="I183" i="13"/>
  <c r="H183" i="13"/>
  <c r="G183" i="13"/>
  <c r="I182" i="13"/>
  <c r="H182" i="13"/>
  <c r="G182" i="13"/>
  <c r="I181" i="13"/>
  <c r="H181" i="13"/>
  <c r="G181" i="13"/>
  <c r="I180" i="13"/>
  <c r="H180" i="13"/>
  <c r="G180" i="13"/>
  <c r="I179" i="13"/>
  <c r="H179" i="13"/>
  <c r="G179" i="13"/>
  <c r="I178" i="13"/>
  <c r="H178" i="13"/>
  <c r="G178" i="13"/>
  <c r="I177" i="13"/>
  <c r="H177" i="13"/>
  <c r="G177" i="13"/>
  <c r="I176" i="13"/>
  <c r="H176" i="13"/>
  <c r="G176" i="13"/>
  <c r="I175" i="13"/>
  <c r="H175" i="13"/>
  <c r="G175" i="13"/>
  <c r="I174" i="13"/>
  <c r="H174" i="13"/>
  <c r="G174" i="13"/>
  <c r="I173" i="13"/>
  <c r="H173" i="13"/>
  <c r="G173" i="13"/>
  <c r="I172" i="13"/>
  <c r="H172" i="13"/>
  <c r="G172" i="13"/>
  <c r="I171" i="13"/>
  <c r="H171" i="13"/>
  <c r="G171" i="13"/>
  <c r="I170" i="13"/>
  <c r="H170" i="13"/>
  <c r="G170" i="13"/>
  <c r="I169" i="13"/>
  <c r="H169" i="13"/>
  <c r="G169" i="13"/>
  <c r="I168" i="13"/>
  <c r="H168" i="13"/>
  <c r="G168" i="13"/>
  <c r="I167" i="13"/>
  <c r="H167" i="13"/>
  <c r="G167" i="13"/>
  <c r="I166" i="13"/>
  <c r="H166" i="13"/>
  <c r="G166" i="13"/>
  <c r="I165" i="13"/>
  <c r="H165" i="13"/>
  <c r="G165" i="13"/>
  <c r="I164" i="13"/>
  <c r="H164" i="13"/>
  <c r="G164" i="13"/>
  <c r="I163" i="13"/>
  <c r="H163" i="13"/>
  <c r="G163" i="13"/>
  <c r="I162" i="13"/>
  <c r="H162" i="13"/>
  <c r="G162" i="13"/>
  <c r="I161" i="13"/>
  <c r="H161" i="13"/>
  <c r="G161" i="13"/>
  <c r="I160" i="13"/>
  <c r="H160" i="13"/>
  <c r="G160" i="13"/>
  <c r="I159" i="13"/>
  <c r="H159" i="13"/>
  <c r="G159" i="13"/>
  <c r="I158" i="13"/>
  <c r="H158" i="13"/>
  <c r="G158" i="13"/>
  <c r="I157" i="13"/>
  <c r="H157" i="13"/>
  <c r="G157" i="13"/>
  <c r="I156" i="13"/>
  <c r="H156" i="13"/>
  <c r="G156" i="13"/>
  <c r="I155" i="13"/>
  <c r="H155" i="13"/>
  <c r="G155" i="13"/>
  <c r="I154" i="13"/>
  <c r="H154" i="13"/>
  <c r="G154" i="13"/>
  <c r="I153" i="13"/>
  <c r="H153" i="13"/>
  <c r="G153" i="13"/>
  <c r="I152" i="13"/>
  <c r="H152" i="13"/>
  <c r="G152" i="13"/>
  <c r="I151" i="13"/>
  <c r="H151" i="13"/>
  <c r="G151" i="13"/>
  <c r="I150" i="13"/>
  <c r="H150" i="13"/>
  <c r="G150" i="13"/>
  <c r="I149" i="13"/>
  <c r="H149" i="13"/>
  <c r="G149" i="13"/>
  <c r="I148" i="13"/>
  <c r="H148" i="13"/>
  <c r="G148" i="13"/>
  <c r="I147" i="13"/>
  <c r="H147" i="13"/>
  <c r="G147" i="13"/>
  <c r="I146" i="13"/>
  <c r="H146" i="13"/>
  <c r="G146" i="13"/>
  <c r="I145" i="13"/>
  <c r="H145" i="13"/>
  <c r="G145" i="13"/>
  <c r="I144" i="13"/>
  <c r="H144" i="13"/>
  <c r="G144" i="13"/>
  <c r="I143" i="13"/>
  <c r="H143" i="13"/>
  <c r="G143" i="13"/>
  <c r="I142" i="13"/>
  <c r="H142" i="13"/>
  <c r="G142" i="13"/>
  <c r="I141" i="13"/>
  <c r="H141" i="13"/>
  <c r="G141" i="13"/>
  <c r="I140" i="13"/>
  <c r="H140" i="13"/>
  <c r="G140" i="13"/>
  <c r="I139" i="13"/>
  <c r="H139" i="13"/>
  <c r="G139" i="13"/>
  <c r="I138" i="13"/>
  <c r="H138" i="13"/>
  <c r="G138" i="13"/>
  <c r="I137" i="13"/>
  <c r="H137" i="13"/>
  <c r="G137" i="13"/>
  <c r="I136" i="13"/>
  <c r="H136" i="13"/>
  <c r="G136" i="13"/>
  <c r="I135" i="13"/>
  <c r="H135" i="13"/>
  <c r="G135" i="13"/>
  <c r="I134" i="13"/>
  <c r="H134" i="13"/>
  <c r="G134" i="13"/>
  <c r="I133" i="13"/>
  <c r="H133" i="13"/>
  <c r="G133" i="13"/>
  <c r="I132" i="13"/>
  <c r="H132" i="13"/>
  <c r="G132" i="13"/>
  <c r="I131" i="13"/>
  <c r="H131" i="13"/>
  <c r="G131" i="13"/>
  <c r="I130" i="13"/>
  <c r="H130" i="13"/>
  <c r="G130" i="13"/>
  <c r="I129" i="13"/>
  <c r="H129" i="13"/>
  <c r="G129" i="13"/>
  <c r="I128" i="13"/>
  <c r="H128" i="13"/>
  <c r="G128" i="13"/>
  <c r="I127" i="13"/>
  <c r="H127" i="13"/>
  <c r="G127" i="13"/>
  <c r="I126" i="13"/>
  <c r="H126" i="13"/>
  <c r="G126" i="13"/>
  <c r="I125" i="13"/>
  <c r="H125" i="13"/>
  <c r="G125" i="13"/>
  <c r="I124" i="13"/>
  <c r="H124" i="13"/>
  <c r="G124" i="13"/>
  <c r="I123" i="13"/>
  <c r="H123" i="13"/>
  <c r="G123" i="13"/>
  <c r="I122" i="13"/>
  <c r="H122" i="13"/>
  <c r="G122" i="13"/>
  <c r="I121" i="13"/>
  <c r="H121" i="13"/>
  <c r="G121" i="13"/>
  <c r="I120" i="13"/>
  <c r="H120" i="13"/>
  <c r="G120" i="13"/>
  <c r="I119" i="13"/>
  <c r="H119" i="13"/>
  <c r="G119" i="13"/>
  <c r="I118" i="13"/>
  <c r="H118" i="13"/>
  <c r="G118" i="13"/>
  <c r="I117" i="13"/>
  <c r="H117" i="13"/>
  <c r="G117" i="13"/>
  <c r="I116" i="13"/>
  <c r="H116" i="13"/>
  <c r="G116" i="13"/>
  <c r="I115" i="13"/>
  <c r="H115" i="13"/>
  <c r="G115" i="13"/>
  <c r="I114" i="13"/>
  <c r="H114" i="13"/>
  <c r="G114" i="13"/>
  <c r="I113" i="13"/>
  <c r="H113" i="13"/>
  <c r="G113" i="13"/>
  <c r="I112" i="13"/>
  <c r="H112" i="13"/>
  <c r="G112" i="13"/>
  <c r="I111" i="13"/>
  <c r="H111" i="13"/>
  <c r="G111" i="13"/>
  <c r="I110" i="13"/>
  <c r="H110" i="13"/>
  <c r="G110" i="13"/>
  <c r="I109" i="13"/>
  <c r="H109" i="13"/>
  <c r="G109" i="13"/>
  <c r="I108" i="13"/>
  <c r="H108" i="13"/>
  <c r="G108" i="13"/>
  <c r="I107" i="13"/>
  <c r="H107" i="13"/>
  <c r="G107" i="13"/>
  <c r="I106" i="13"/>
  <c r="H106" i="13"/>
  <c r="G106" i="13"/>
  <c r="I105" i="13"/>
  <c r="H105" i="13"/>
  <c r="G105" i="13"/>
  <c r="I104" i="13"/>
  <c r="H104" i="13"/>
  <c r="G104" i="13"/>
  <c r="I103" i="13"/>
  <c r="H103" i="13"/>
  <c r="G103" i="13"/>
  <c r="I102" i="13"/>
  <c r="H102" i="13"/>
  <c r="G102" i="13"/>
  <c r="I101" i="13"/>
  <c r="H101" i="13"/>
  <c r="G101" i="13"/>
  <c r="I100" i="13"/>
  <c r="H100" i="13"/>
  <c r="G100" i="13"/>
  <c r="I99" i="13"/>
  <c r="H99" i="13"/>
  <c r="G99" i="13"/>
  <c r="I98" i="13"/>
  <c r="H98" i="13"/>
  <c r="G98" i="13"/>
  <c r="I97" i="13"/>
  <c r="H97" i="13"/>
  <c r="G97" i="13"/>
  <c r="I96" i="13"/>
  <c r="H96" i="13"/>
  <c r="G96" i="13"/>
  <c r="I95" i="13"/>
  <c r="H95" i="13"/>
  <c r="G95" i="13"/>
  <c r="I94" i="13"/>
  <c r="H94" i="13"/>
  <c r="G94" i="13"/>
  <c r="I93" i="13"/>
  <c r="H93" i="13"/>
  <c r="G93" i="13"/>
  <c r="I92" i="13"/>
  <c r="H92" i="13"/>
  <c r="G92" i="13"/>
  <c r="I91" i="13"/>
  <c r="H91" i="13"/>
  <c r="G91" i="13"/>
  <c r="I90" i="13"/>
  <c r="H90" i="13"/>
  <c r="G90" i="13"/>
  <c r="I89" i="13"/>
  <c r="H89" i="13"/>
  <c r="G89" i="13"/>
  <c r="I88" i="13"/>
  <c r="H88" i="13"/>
  <c r="G88" i="13"/>
  <c r="I87" i="13"/>
  <c r="H87" i="13"/>
  <c r="G87" i="13"/>
  <c r="I86" i="13"/>
  <c r="H86" i="13"/>
  <c r="G86" i="13"/>
  <c r="I85" i="13"/>
  <c r="H85" i="13"/>
  <c r="G85" i="13"/>
  <c r="I84" i="13"/>
  <c r="H84" i="13"/>
  <c r="G84" i="13"/>
  <c r="I83" i="13"/>
  <c r="H83" i="13"/>
  <c r="G83" i="13"/>
  <c r="I82" i="13"/>
  <c r="H82" i="13"/>
  <c r="G82" i="13"/>
  <c r="I81" i="13"/>
  <c r="H81" i="13"/>
  <c r="G81" i="13"/>
  <c r="I80" i="13"/>
  <c r="H80" i="13"/>
  <c r="G80" i="13"/>
  <c r="I79" i="13"/>
  <c r="H79" i="13"/>
  <c r="G79" i="13"/>
  <c r="I78" i="13"/>
  <c r="H78" i="13"/>
  <c r="G78" i="13"/>
  <c r="I77" i="13"/>
  <c r="H77" i="13"/>
  <c r="G77" i="13"/>
  <c r="I76" i="13"/>
  <c r="H76" i="13"/>
  <c r="G76" i="13"/>
  <c r="I75" i="13"/>
  <c r="H75" i="13"/>
  <c r="G75" i="13"/>
  <c r="I74" i="13"/>
  <c r="H74" i="13"/>
  <c r="G74" i="13"/>
  <c r="I73" i="13"/>
  <c r="H73" i="13"/>
  <c r="G73" i="13"/>
  <c r="I72" i="13"/>
  <c r="H72" i="13"/>
  <c r="G72" i="13"/>
  <c r="I71" i="13"/>
  <c r="H71" i="13"/>
  <c r="G71" i="13"/>
  <c r="I70" i="13"/>
  <c r="H70" i="13"/>
  <c r="G70" i="13"/>
  <c r="I69" i="13"/>
  <c r="H69" i="13"/>
  <c r="G69" i="13"/>
  <c r="I68" i="13"/>
  <c r="H68" i="13"/>
  <c r="G68" i="13"/>
  <c r="I67" i="13"/>
  <c r="H67" i="13"/>
  <c r="G67" i="13"/>
  <c r="I66" i="13"/>
  <c r="H66" i="13"/>
  <c r="G66" i="13"/>
  <c r="I65" i="13"/>
  <c r="H65" i="13"/>
  <c r="G65" i="13"/>
  <c r="I64" i="13"/>
  <c r="H64" i="13"/>
  <c r="G64" i="13"/>
  <c r="I63" i="13"/>
  <c r="H63" i="13"/>
  <c r="G63" i="13"/>
  <c r="I62" i="13"/>
  <c r="H62" i="13"/>
  <c r="G62" i="13"/>
  <c r="I61" i="13"/>
  <c r="H61" i="13"/>
  <c r="G61" i="13"/>
  <c r="I60" i="13"/>
  <c r="H60" i="13"/>
  <c r="G60" i="13"/>
  <c r="I59" i="13"/>
  <c r="H59" i="13"/>
  <c r="G59" i="13"/>
  <c r="I58" i="13"/>
  <c r="H58" i="13"/>
  <c r="G58" i="13"/>
  <c r="I57" i="13"/>
  <c r="H57" i="13"/>
  <c r="G57" i="13"/>
  <c r="I56" i="13"/>
  <c r="H56" i="13"/>
  <c r="G56" i="13"/>
  <c r="I55" i="13"/>
  <c r="H55" i="13"/>
  <c r="G55" i="13"/>
  <c r="I54" i="13"/>
  <c r="H54" i="13"/>
  <c r="G54" i="13"/>
  <c r="I53" i="13"/>
  <c r="H53" i="13"/>
  <c r="G53" i="13"/>
  <c r="I52" i="13"/>
  <c r="H52" i="13"/>
  <c r="G52" i="13"/>
  <c r="I51" i="13"/>
  <c r="H51" i="13"/>
  <c r="G51" i="13"/>
  <c r="I50" i="13"/>
  <c r="H50" i="13"/>
  <c r="G50" i="13"/>
  <c r="I49" i="13"/>
  <c r="H49" i="13"/>
  <c r="G49" i="13"/>
  <c r="I48" i="13"/>
  <c r="H48" i="13"/>
  <c r="G48" i="13"/>
  <c r="I47" i="13"/>
  <c r="H47" i="13"/>
  <c r="G47" i="13"/>
  <c r="I46" i="13"/>
  <c r="H46" i="13"/>
  <c r="G46" i="13"/>
  <c r="I45" i="13"/>
  <c r="H45" i="13"/>
  <c r="G45" i="13"/>
  <c r="I44" i="13"/>
  <c r="H44" i="13"/>
  <c r="G44" i="13"/>
  <c r="I43" i="13"/>
  <c r="H43" i="13"/>
  <c r="G43" i="13"/>
  <c r="I42" i="13"/>
  <c r="H42" i="13"/>
  <c r="G42" i="13"/>
  <c r="I41" i="13"/>
  <c r="H41" i="13"/>
  <c r="G41" i="13"/>
  <c r="I40" i="13"/>
  <c r="H40" i="13"/>
  <c r="G40" i="13"/>
  <c r="I39" i="13"/>
  <c r="H39" i="13"/>
  <c r="G39" i="13"/>
  <c r="I38" i="13"/>
  <c r="H38" i="13"/>
  <c r="G38" i="13"/>
  <c r="I37" i="13"/>
  <c r="H37" i="13"/>
  <c r="G37" i="13"/>
  <c r="I36" i="13"/>
  <c r="H36" i="13"/>
  <c r="G36" i="13"/>
  <c r="I35" i="13"/>
  <c r="H35" i="13"/>
  <c r="G35" i="13"/>
  <c r="I34" i="13"/>
  <c r="H34" i="13"/>
  <c r="G34" i="13"/>
  <c r="I33" i="13"/>
  <c r="H33" i="13"/>
  <c r="G33" i="13"/>
  <c r="I32" i="13"/>
  <c r="H32" i="13"/>
  <c r="G32" i="13"/>
  <c r="I31" i="13"/>
  <c r="H31" i="13"/>
  <c r="G31" i="13"/>
  <c r="I30" i="13"/>
  <c r="H30" i="13"/>
  <c r="G30" i="13"/>
  <c r="I29" i="13"/>
  <c r="H29" i="13"/>
  <c r="G29" i="13"/>
  <c r="I28" i="13"/>
  <c r="H28" i="13"/>
  <c r="G28" i="13"/>
  <c r="I27" i="13"/>
  <c r="H27" i="13"/>
  <c r="G27" i="13"/>
  <c r="I26" i="13"/>
  <c r="H26" i="13"/>
  <c r="G26" i="13"/>
  <c r="I25" i="13"/>
  <c r="H25" i="13"/>
  <c r="G25" i="13"/>
  <c r="I24" i="13"/>
  <c r="H24" i="13"/>
  <c r="G24" i="13"/>
  <c r="I23" i="13"/>
  <c r="H23" i="13"/>
  <c r="G23" i="13"/>
  <c r="I22" i="13"/>
  <c r="H22" i="13"/>
  <c r="G22" i="13"/>
  <c r="I21" i="13"/>
  <c r="H21" i="13"/>
  <c r="G21" i="13"/>
  <c r="I20" i="13"/>
  <c r="H20" i="13"/>
  <c r="G20" i="13"/>
  <c r="I19" i="13"/>
  <c r="H19" i="13"/>
  <c r="G19" i="13"/>
  <c r="I18" i="13"/>
  <c r="H18" i="13"/>
  <c r="G18" i="13"/>
  <c r="I17" i="13"/>
  <c r="H17" i="13"/>
  <c r="G17" i="13"/>
  <c r="I16" i="13"/>
  <c r="H16" i="13"/>
  <c r="G16" i="13"/>
  <c r="C25" i="5" l="1"/>
  <c r="B25" i="5" l="1"/>
  <c r="C24" i="5"/>
  <c r="C26" i="5" s="1"/>
  <c r="B24" i="5"/>
  <c r="I22" i="10"/>
  <c r="J22" i="10" s="1"/>
  <c r="F22" i="10"/>
  <c r="I21" i="10"/>
  <c r="M21" i="10" s="1"/>
  <c r="F21" i="10"/>
  <c r="B26" i="5" l="1"/>
  <c r="E10" i="2"/>
  <c r="E10" i="15"/>
  <c r="F10" i="15" s="1"/>
  <c r="F23" i="10"/>
  <c r="F24" i="10" s="1"/>
  <c r="F46" i="1" s="1"/>
  <c r="M22" i="10"/>
  <c r="Q22" i="10" s="1"/>
  <c r="U22" i="10" s="1"/>
  <c r="V22" i="10" s="1"/>
  <c r="N21" i="10"/>
  <c r="Q21" i="10"/>
  <c r="J21" i="10"/>
  <c r="J23" i="10" s="1"/>
  <c r="J24" i="10" s="1"/>
  <c r="J46" i="1" s="1"/>
  <c r="I22" i="1"/>
  <c r="M22" i="1" s="1"/>
  <c r="Q22" i="1" s="1"/>
  <c r="F22" i="1"/>
  <c r="I21" i="1"/>
  <c r="M21" i="1" s="1"/>
  <c r="F21" i="1"/>
  <c r="E9" i="2" l="1"/>
  <c r="E9" i="15"/>
  <c r="F9" i="15" s="1"/>
  <c r="R22" i="10"/>
  <c r="N22" i="10"/>
  <c r="N23" i="10" s="1"/>
  <c r="N24" i="10" s="1"/>
  <c r="N46" i="1" s="1"/>
  <c r="U21" i="10"/>
  <c r="V21" i="10" s="1"/>
  <c r="V23" i="10" s="1"/>
  <c r="V24" i="10" s="1"/>
  <c r="R21" i="10"/>
  <c r="R23" i="10" s="1"/>
  <c r="J22" i="1"/>
  <c r="Q21" i="1"/>
  <c r="N21" i="1"/>
  <c r="U22" i="1"/>
  <c r="V22" i="1" s="1"/>
  <c r="R22" i="1"/>
  <c r="J21" i="1"/>
  <c r="N22" i="1"/>
  <c r="F19" i="15" l="1"/>
  <c r="F29" i="10" s="1"/>
  <c r="R24" i="10"/>
  <c r="R46" i="1" s="1"/>
  <c r="X23" i="10"/>
  <c r="X24" i="10" s="1"/>
  <c r="X22" i="10"/>
  <c r="X21" i="10"/>
  <c r="U21" i="1"/>
  <c r="V21" i="1" s="1"/>
  <c r="R21" i="1"/>
  <c r="X22" i="1"/>
  <c r="X21" i="1" l="1"/>
  <c r="F23" i="1"/>
  <c r="I24" i="1" l="1"/>
  <c r="M24" i="1" s="1"/>
  <c r="Q24" i="1" s="1"/>
  <c r="I25" i="1"/>
  <c r="M25" i="1" s="1"/>
  <c r="Q25" i="1" s="1"/>
  <c r="I26" i="1"/>
  <c r="J26" i="1" s="1"/>
  <c r="I27" i="1"/>
  <c r="J27" i="1" s="1"/>
  <c r="I28" i="1"/>
  <c r="J28" i="1" s="1"/>
  <c r="I29" i="1"/>
  <c r="M29" i="1" s="1"/>
  <c r="I30" i="1"/>
  <c r="M30" i="1" s="1"/>
  <c r="I31" i="1"/>
  <c r="M31" i="1" s="1"/>
  <c r="I32" i="1"/>
  <c r="M32" i="1" s="1"/>
  <c r="I33" i="1"/>
  <c r="M33" i="1" s="1"/>
  <c r="I34" i="1"/>
  <c r="J34" i="1" s="1"/>
  <c r="I23" i="1"/>
  <c r="F10" i="2"/>
  <c r="F11" i="2"/>
  <c r="F12" i="2"/>
  <c r="F13" i="2"/>
  <c r="F14" i="2"/>
  <c r="F15" i="2"/>
  <c r="F16" i="2"/>
  <c r="F17" i="2"/>
  <c r="F18" i="2"/>
  <c r="F9" i="2"/>
  <c r="F19" i="2" l="1"/>
  <c r="F49" i="1" s="1"/>
  <c r="J25" i="1"/>
  <c r="J24" i="1"/>
  <c r="M23" i="1"/>
  <c r="N23" i="1" s="1"/>
  <c r="J23" i="1"/>
  <c r="J29" i="1"/>
  <c r="Q33" i="1"/>
  <c r="R33" i="1" s="1"/>
  <c r="N33" i="1"/>
  <c r="J32" i="1"/>
  <c r="J33" i="1"/>
  <c r="M26" i="1"/>
  <c r="Q32" i="1"/>
  <c r="U32" i="1" s="1"/>
  <c r="V32" i="1" s="1"/>
  <c r="N32" i="1"/>
  <c r="N25" i="1"/>
  <c r="M34" i="1"/>
  <c r="J31" i="1"/>
  <c r="N24" i="1"/>
  <c r="Q31" i="1"/>
  <c r="N31" i="1"/>
  <c r="U24" i="1"/>
  <c r="V24" i="1" s="1"/>
  <c r="R24" i="1"/>
  <c r="N30" i="1"/>
  <c r="Q30" i="1"/>
  <c r="R25" i="1"/>
  <c r="U25" i="1"/>
  <c r="V25" i="1" s="1"/>
  <c r="N29" i="1"/>
  <c r="Q29" i="1"/>
  <c r="R32" i="1"/>
  <c r="Q23" i="1"/>
  <c r="R23" i="1" s="1"/>
  <c r="J30" i="1"/>
  <c r="M27" i="1"/>
  <c r="M28" i="1"/>
  <c r="F34" i="1"/>
  <c r="F33" i="1"/>
  <c r="F32" i="1"/>
  <c r="F31" i="1"/>
  <c r="F30" i="1"/>
  <c r="F29" i="1"/>
  <c r="F28" i="1"/>
  <c r="F27" i="1"/>
  <c r="F26" i="1"/>
  <c r="F25" i="1"/>
  <c r="F24" i="1"/>
  <c r="J35" i="1" l="1"/>
  <c r="F35" i="1"/>
  <c r="J49" i="1"/>
  <c r="U33" i="1"/>
  <c r="V33" i="1" s="1"/>
  <c r="X33" i="1" s="1"/>
  <c r="X32" i="1"/>
  <c r="Q26" i="1"/>
  <c r="N26" i="1"/>
  <c r="X25" i="1"/>
  <c r="Q34" i="1"/>
  <c r="N34" i="1"/>
  <c r="N28" i="1"/>
  <c r="Q28" i="1"/>
  <c r="N27" i="1"/>
  <c r="N35" i="1" s="1"/>
  <c r="Q27" i="1"/>
  <c r="U30" i="1"/>
  <c r="V30" i="1" s="1"/>
  <c r="R30" i="1"/>
  <c r="X24" i="1"/>
  <c r="U23" i="1"/>
  <c r="V23" i="1" s="1"/>
  <c r="U29" i="1"/>
  <c r="V29" i="1" s="1"/>
  <c r="R29" i="1"/>
  <c r="R31" i="1"/>
  <c r="U31" i="1"/>
  <c r="V31" i="1" s="1"/>
  <c r="A6" i="5"/>
  <c r="A5" i="5"/>
  <c r="E10" i="4"/>
  <c r="E11" i="4"/>
  <c r="E12" i="4"/>
  <c r="E13" i="4"/>
  <c r="E14" i="4"/>
  <c r="E15" i="4"/>
  <c r="E16" i="4"/>
  <c r="E17" i="4"/>
  <c r="E18" i="4"/>
  <c r="E19" i="4"/>
  <c r="E20" i="4"/>
  <c r="E21" i="4"/>
  <c r="E22" i="4"/>
  <c r="E23" i="4"/>
  <c r="E24" i="4"/>
  <c r="E25" i="4"/>
  <c r="E26" i="4"/>
  <c r="A6" i="4"/>
  <c r="A5" i="4"/>
  <c r="A6" i="2"/>
  <c r="A5" i="2"/>
  <c r="N49" i="1" l="1"/>
  <c r="X31" i="1"/>
  <c r="R26" i="1"/>
  <c r="U26" i="1"/>
  <c r="V26" i="1" s="1"/>
  <c r="V35" i="1" s="1"/>
  <c r="R34" i="1"/>
  <c r="U34" i="1"/>
  <c r="V34" i="1" s="1"/>
  <c r="X29" i="1"/>
  <c r="U27" i="1"/>
  <c r="V27" i="1" s="1"/>
  <c r="R27" i="1"/>
  <c r="X23" i="1"/>
  <c r="U28" i="1"/>
  <c r="V28" i="1" s="1"/>
  <c r="R28" i="1"/>
  <c r="X30" i="1"/>
  <c r="R35" i="1" l="1"/>
  <c r="R49" i="1"/>
  <c r="X34" i="1"/>
  <c r="F40" i="1"/>
  <c r="J40" i="1" s="1"/>
  <c r="N40" i="1" s="1"/>
  <c r="R40" i="1" s="1"/>
  <c r="V40" i="1" s="1"/>
  <c r="X40" i="1" s="1"/>
  <c r="J29" i="10"/>
  <c r="N29" i="10" s="1"/>
  <c r="R29" i="10" s="1"/>
  <c r="V29" i="10" s="1"/>
  <c r="X29" i="10" s="1"/>
  <c r="X26" i="1"/>
  <c r="X35" i="1" s="1"/>
  <c r="X28" i="1"/>
  <c r="X27" i="1"/>
  <c r="V49" i="1" l="1"/>
  <c r="X49" i="1" l="1"/>
  <c r="E27" i="4"/>
  <c r="F48" i="1" s="1"/>
  <c r="F51" i="1" s="1"/>
  <c r="J48" i="1" l="1"/>
  <c r="J51" i="1" s="1"/>
  <c r="F39" i="1"/>
  <c r="J39" i="1" s="1"/>
  <c r="N39" i="1" s="1"/>
  <c r="R39" i="1" s="1"/>
  <c r="V39" i="1" s="1"/>
  <c r="X39" i="1" s="1"/>
  <c r="X42" i="1" s="1"/>
  <c r="N48" i="1" l="1"/>
  <c r="N51" i="1" s="1"/>
  <c r="F42" i="1"/>
  <c r="F53" i="1" s="1"/>
  <c r="J28" i="10"/>
  <c r="F31" i="10"/>
  <c r="J42" i="1"/>
  <c r="J53" i="1" s="1"/>
  <c r="F34" i="10" l="1"/>
  <c r="F56" i="1"/>
  <c r="F59" i="1" s="1"/>
  <c r="J56" i="1"/>
  <c r="J59" i="1" s="1"/>
  <c r="R48" i="1"/>
  <c r="R51" i="1" s="1"/>
  <c r="N28" i="10"/>
  <c r="J31" i="10"/>
  <c r="N42" i="1"/>
  <c r="N53" i="1" s="1"/>
  <c r="J34" i="10" l="1"/>
  <c r="V48" i="1"/>
  <c r="X48" i="1" s="1"/>
  <c r="N56" i="1"/>
  <c r="N59" i="1" s="1"/>
  <c r="N31" i="10"/>
  <c r="R28" i="10"/>
  <c r="R42" i="1"/>
  <c r="R53" i="1" s="1"/>
  <c r="N34" i="10" l="1"/>
  <c r="R56" i="1"/>
  <c r="R59" i="1" s="1"/>
  <c r="R31" i="10"/>
  <c r="V28" i="10"/>
  <c r="V46" i="1" s="1"/>
  <c r="V42" i="1"/>
  <c r="X46" i="1" l="1"/>
  <c r="X51" i="1" s="1"/>
  <c r="V51" i="1"/>
  <c r="R34" i="10"/>
  <c r="V53" i="1"/>
  <c r="V31" i="10"/>
  <c r="X28" i="10"/>
  <c r="X31" i="10" s="1"/>
  <c r="V34" i="10" l="1"/>
  <c r="X53" i="1"/>
  <c r="V56" i="1"/>
  <c r="X56" i="1" s="1"/>
  <c r="X34" i="10"/>
  <c r="V59" i="1" l="1"/>
  <c r="X59" i="1" s="1"/>
</calcChain>
</file>

<file path=xl/sharedStrings.xml><?xml version="1.0" encoding="utf-8"?>
<sst xmlns="http://schemas.openxmlformats.org/spreadsheetml/2006/main" count="698" uniqueCount="538">
  <si>
    <t>TOTAL</t>
  </si>
  <si>
    <t>Project Title:</t>
  </si>
  <si>
    <t>INDEPENDENT GOVERNMENT COST ESTIMATE (IGCE)</t>
  </si>
  <si>
    <t>Program Center/Office:</t>
  </si>
  <si>
    <t>Date Prepared:</t>
  </si>
  <si>
    <t>Base Period:</t>
  </si>
  <si>
    <t>No. of Options:</t>
  </si>
  <si>
    <t xml:space="preserve">Annual escalation </t>
  </si>
  <si>
    <t>**(Do not make any entries below this line)**</t>
  </si>
  <si>
    <t>Labor category</t>
  </si>
  <si>
    <t>Travel</t>
  </si>
  <si>
    <t>(Use Detailed Worksheet )</t>
  </si>
  <si>
    <t>Hardware/Software</t>
  </si>
  <si>
    <t xml:space="preserve"> TOTAL COST: </t>
  </si>
  <si>
    <t>Travel Worksheet</t>
  </si>
  <si>
    <t>Hardware/Software Worksheet</t>
  </si>
  <si>
    <t>Item #</t>
  </si>
  <si>
    <t>Description/ Part Number</t>
  </si>
  <si>
    <t>Quantity</t>
  </si>
  <si>
    <t>Unit Price</t>
  </si>
  <si>
    <t>Extended Amount</t>
  </si>
  <si>
    <t>Total Cost</t>
  </si>
  <si>
    <t>IGCE POC:</t>
  </si>
  <si>
    <t>http://www.gsa.gov/portal/category/21287</t>
  </si>
  <si>
    <t>Per Diem</t>
  </si>
  <si>
    <t>Source Links:</t>
  </si>
  <si>
    <t>http://www.enterprise.com/car_rental/home.do</t>
  </si>
  <si>
    <t>Car Rental</t>
  </si>
  <si>
    <t>508 Compliance Analyst</t>
  </si>
  <si>
    <t>Administrative/Clerical Assistant III</t>
  </si>
  <si>
    <t>Configuration Analyst</t>
  </si>
  <si>
    <t>Database Administrator</t>
  </si>
  <si>
    <t>Database Analyst</t>
  </si>
  <si>
    <t>Database Architect</t>
  </si>
  <si>
    <t>Developer</t>
  </si>
  <si>
    <t>Engineer</t>
  </si>
  <si>
    <t>Financial Analyst</t>
  </si>
  <si>
    <t>Functional Analyst</t>
  </si>
  <si>
    <t>Functional Area Analyst</t>
  </si>
  <si>
    <t>Functional Area Expert I</t>
  </si>
  <si>
    <t>Functional Area Expert II</t>
  </si>
  <si>
    <t>Network Administrator</t>
  </si>
  <si>
    <t>Network Engineer</t>
  </si>
  <si>
    <t>Program Analyst</t>
  </si>
  <si>
    <t>Program Manager</t>
  </si>
  <si>
    <t>Project Analyst</t>
  </si>
  <si>
    <t>Project Manager</t>
  </si>
  <si>
    <t>Quality Assurance Manager</t>
  </si>
  <si>
    <t>Security Analyst</t>
  </si>
  <si>
    <t>Software Engineer</t>
  </si>
  <si>
    <t>Systems Engineer</t>
  </si>
  <si>
    <t>Technical Writer</t>
  </si>
  <si>
    <t>Technical Editor</t>
  </si>
  <si>
    <t>Test Engineer</t>
  </si>
  <si>
    <t xml:space="preserve">Test Engineer, Senior </t>
  </si>
  <si>
    <t>Trainer</t>
  </si>
  <si>
    <t>Trainer, senior</t>
  </si>
  <si>
    <t>Web Designer</t>
  </si>
  <si>
    <t>Project Director</t>
  </si>
  <si>
    <t>ABC SW App</t>
  </si>
  <si>
    <t>Associated Task</t>
  </si>
  <si>
    <t xml:space="preserve"> INDEPENDENT GOVERNMENT COST ESTIMATE (IGCE)</t>
  </si>
  <si>
    <t>Version History</t>
  </si>
  <si>
    <t>Version Description</t>
  </si>
  <si>
    <t>Release Date</t>
  </si>
  <si>
    <t>Initial Release</t>
  </si>
  <si>
    <t>Average Air Fare</t>
  </si>
  <si>
    <t>http://www.transtats.bts.gov/AverageFare/default.aspx</t>
  </si>
  <si>
    <t>Annual amounts will be calculated -</t>
  </si>
  <si>
    <t>(Enter Name, Telephone, and E-mail of Program POC)</t>
  </si>
  <si>
    <t>(Enter Project Title and/or Description)</t>
  </si>
  <si>
    <t>(Enter date Prepared)</t>
  </si>
  <si>
    <t>(Enter No. of Option Periods.  If none, fill in 0)</t>
  </si>
  <si>
    <t>(Cost elements that do not apply should be given a "0" value.)</t>
  </si>
  <si>
    <t>(range typically 1.5%-3.5%)</t>
  </si>
  <si>
    <t>Please note this is not a material purchase list. This should be a high level material listing required for each task in the PWS</t>
  </si>
  <si>
    <t>Please note:  The Contracting Officer may request additional travel detail.</t>
  </si>
  <si>
    <t>(If the effort or value for any item increases/decreases (except as a result of escalation), the rationale must be included.)</t>
  </si>
  <si>
    <t>Provide all rationale used to develop the IGCE and include sources. For Example:</t>
  </si>
  <si>
    <t>Product or Service Description</t>
  </si>
  <si>
    <t>% Assigned</t>
  </si>
  <si>
    <t>Option 1</t>
  </si>
  <si>
    <t>Option 2</t>
  </si>
  <si>
    <t>Option 3</t>
  </si>
  <si>
    <t>Option 4</t>
  </si>
  <si>
    <t xml:space="preserve">Base </t>
  </si>
  <si>
    <t>Base Labor Hours</t>
  </si>
  <si>
    <t>Base Loaded Labor Rate</t>
  </si>
  <si>
    <t>Option 1 Labor Hours</t>
  </si>
  <si>
    <t>Option 1 Labor Rates</t>
  </si>
  <si>
    <t>Base</t>
  </si>
  <si>
    <t>Option 2 Labor Hours</t>
  </si>
  <si>
    <t>Option 2 Labor Rates</t>
  </si>
  <si>
    <t>Option 3 Labor Hours</t>
  </si>
  <si>
    <t>Option 3 Labor Rates</t>
  </si>
  <si>
    <t>Option 4 Labor Hours</t>
  </si>
  <si>
    <t>Option 4 Labor Rates</t>
  </si>
  <si>
    <t>FOUO</t>
  </si>
  <si>
    <t>PROCUREMENT SENSITIVE</t>
  </si>
  <si>
    <t>Labor:</t>
  </si>
  <si>
    <t>HW/SW:</t>
  </si>
  <si>
    <t>Travel:</t>
  </si>
  <si>
    <t>Brief summary of any HW/SW estimated</t>
  </si>
  <si>
    <r>
      <t xml:space="preserve">All labor hours were based on previous analogous contracts and engineering estimates </t>
    </r>
    <r>
      <rPr>
        <i/>
        <sz val="10"/>
        <color rgb="FF0070C0"/>
        <rFont val="Arial"/>
        <family val="2"/>
      </rPr>
      <t>(include contract number)</t>
    </r>
  </si>
  <si>
    <t>5.4 Demo</t>
  </si>
  <si>
    <t>5.3 Implementation</t>
  </si>
  <si>
    <t>5.2 Design</t>
  </si>
  <si>
    <t>5.1 Project Management</t>
  </si>
  <si>
    <t>Base Period</t>
  </si>
  <si>
    <t>(Enter No. of Months)</t>
  </si>
  <si>
    <t xml:space="preserve">(Fill in Green Shaded Areas Only. Calculations will be made for option years based on base year labor rate input and annual escalation.  For Labor, enter hours for base and each option period performance )  </t>
  </si>
  <si>
    <t>3.  Consider level of effort (labor categories and hours) required for base period and any option periods/optional tasks</t>
  </si>
  <si>
    <t>5.4 Demo - Optional Task</t>
  </si>
  <si>
    <t>Total Direct Labor Optional Task</t>
  </si>
  <si>
    <t>Washington, DC</t>
  </si>
  <si>
    <t>New York, NY</t>
  </si>
  <si>
    <r>
      <t xml:space="preserve">The total estimated number of trips in support of this effort is </t>
    </r>
    <r>
      <rPr>
        <i/>
        <sz val="10"/>
        <color rgb="FF0070C0"/>
        <rFont val="Arial"/>
        <family val="2"/>
      </rPr>
      <t>six (6)</t>
    </r>
    <r>
      <rPr>
        <sz val="10"/>
        <rFont val="Arial"/>
        <family val="2"/>
      </rPr>
      <t xml:space="preserve">, for </t>
    </r>
    <r>
      <rPr>
        <i/>
        <sz val="10"/>
        <color rgb="FF0070C0"/>
        <rFont val="Arial"/>
        <family val="2"/>
      </rPr>
      <t>three (3) to four (4) days</t>
    </r>
    <r>
      <rPr>
        <sz val="10"/>
        <rFont val="Arial"/>
        <family val="2"/>
      </rPr>
      <t xml:space="preserve">, to each of the following locations: </t>
    </r>
    <r>
      <rPr>
        <sz val="10"/>
        <color theme="4" tint="-0.249977111117893"/>
        <rFont val="Arial"/>
        <family val="2"/>
      </rPr>
      <t xml:space="preserve"> </t>
    </r>
  </si>
  <si>
    <t>Estimated Roundtrip Airfare:</t>
  </si>
  <si>
    <t>Estimated Car Rental:</t>
  </si>
  <si>
    <t>Estimated Per Diem:</t>
  </si>
  <si>
    <t>Total Estimated Cost per Trip:</t>
  </si>
  <si>
    <t>INSTRUCTIONS:</t>
  </si>
  <si>
    <t>1. Beginning year of  the estimate as YYYY</t>
  </si>
  <si>
    <t>1. Start Date of the estimate.  Date format must be for the first of the month:  MM/01/YYYY</t>
  </si>
  <si>
    <t>2. The number of months for the first period of performance. Must be less than or equal to twelve (12)</t>
  </si>
  <si>
    <t>Section I:</t>
  </si>
  <si>
    <t>Section II:</t>
  </si>
  <si>
    <t>Section III:</t>
  </si>
  <si>
    <t>Year</t>
  </si>
  <si>
    <t>Start Date</t>
  </si>
  <si>
    <t>Esc. Rate</t>
  </si>
  <si>
    <t># of months</t>
  </si>
  <si>
    <t># of Rates</t>
  </si>
  <si>
    <t>Category</t>
  </si>
  <si>
    <t>Accountant</t>
  </si>
  <si>
    <t>Accounting Clerk</t>
  </si>
  <si>
    <t>Administrative Assistant</t>
  </si>
  <si>
    <t>Administrative Specialist</t>
  </si>
  <si>
    <t>Administrative Support</t>
  </si>
  <si>
    <t>Administrator</t>
  </si>
  <si>
    <t>Analyst</t>
  </si>
  <si>
    <t>Application Developer</t>
  </si>
  <si>
    <t>Application Engineer</t>
  </si>
  <si>
    <t>Application Programmer</t>
  </si>
  <si>
    <t>Applications Analyst</t>
  </si>
  <si>
    <t>Applications Developer</t>
  </si>
  <si>
    <t>Applications Engineer</t>
  </si>
  <si>
    <t>Applications Programmer</t>
  </si>
  <si>
    <t>Architect</t>
  </si>
  <si>
    <t>Auditor</t>
  </si>
  <si>
    <t>Budget Analyst</t>
  </si>
  <si>
    <t>Business Analyst</t>
  </si>
  <si>
    <t>Business Consultant</t>
  </si>
  <si>
    <t>Business Manager</t>
  </si>
  <si>
    <t>Business Process Engineer</t>
  </si>
  <si>
    <t>Business Process Reengineering Specialist</t>
  </si>
  <si>
    <t>Business Systems Analyst</t>
  </si>
  <si>
    <t>CAD Operator</t>
  </si>
  <si>
    <t>CAD Specialist</t>
  </si>
  <si>
    <t>Clerk</t>
  </si>
  <si>
    <t>Communications Analyst</t>
  </si>
  <si>
    <t>Communications Engineer</t>
  </si>
  <si>
    <t>Communications Specialist</t>
  </si>
  <si>
    <t>Computer Analyst</t>
  </si>
  <si>
    <t>Computer Operator</t>
  </si>
  <si>
    <t>Computer Programmer</t>
  </si>
  <si>
    <t>Computer Scientist</t>
  </si>
  <si>
    <t>Computer Security Specialist</t>
  </si>
  <si>
    <t>Computer Specialist</t>
  </si>
  <si>
    <t>Computer Systems Analyst</t>
  </si>
  <si>
    <t>Computer Technician</t>
  </si>
  <si>
    <t>Configuration Management Specialist</t>
  </si>
  <si>
    <t>Consultant</t>
  </si>
  <si>
    <t>Contracts Administrator</t>
  </si>
  <si>
    <t>Cost Analyst</t>
  </si>
  <si>
    <t>Data Analyst</t>
  </si>
  <si>
    <t>Data Architect</t>
  </si>
  <si>
    <t>Data Entry</t>
  </si>
  <si>
    <t>Data Entry Specialist</t>
  </si>
  <si>
    <t>Data Technician</t>
  </si>
  <si>
    <t>Database Developer</t>
  </si>
  <si>
    <t>Database Management</t>
  </si>
  <si>
    <t>Database Management Specialist</t>
  </si>
  <si>
    <t>Database Programmer</t>
  </si>
  <si>
    <t>Database Specialist</t>
  </si>
  <si>
    <t>Designer</t>
  </si>
  <si>
    <t>Desktop Publishing</t>
  </si>
  <si>
    <t>Development Engineer</t>
  </si>
  <si>
    <t>Director</t>
  </si>
  <si>
    <t>Disaster Recovery Specialist</t>
  </si>
  <si>
    <t>Dispatcher</t>
  </si>
  <si>
    <t>Document Preparation Clerk</t>
  </si>
  <si>
    <t>Documentation Specialist</t>
  </si>
  <si>
    <t>Drafter</t>
  </si>
  <si>
    <t>Driver</t>
  </si>
  <si>
    <t>Editor</t>
  </si>
  <si>
    <t>Electrical Engineer</t>
  </si>
  <si>
    <t>Electrician</t>
  </si>
  <si>
    <t>Electronics Technician</t>
  </si>
  <si>
    <t>Engineering Technician</t>
  </si>
  <si>
    <t>Enterprise Architect</t>
  </si>
  <si>
    <t>ERP Analyst</t>
  </si>
  <si>
    <t>ERP Consultant</t>
  </si>
  <si>
    <t>Estimator</t>
  </si>
  <si>
    <t>Expert Consultant</t>
  </si>
  <si>
    <t>Facilitator</t>
  </si>
  <si>
    <t>Field Engineer</t>
  </si>
  <si>
    <t>Field Technician</t>
  </si>
  <si>
    <t>Financial Consultant</t>
  </si>
  <si>
    <t>Forklift Operator</t>
  </si>
  <si>
    <t>Functional Area Expert</t>
  </si>
  <si>
    <t>Geologist</t>
  </si>
  <si>
    <t>GIS Specialist</t>
  </si>
  <si>
    <t>Graphic Designer</t>
  </si>
  <si>
    <t>Graphic Specialist</t>
  </si>
  <si>
    <t>Guard</t>
  </si>
  <si>
    <t>Hardware Specialist</t>
  </si>
  <si>
    <t>Help Desk</t>
  </si>
  <si>
    <t>Help Desk Coordinator</t>
  </si>
  <si>
    <t>Help Desk Manager</t>
  </si>
  <si>
    <t>Help Desk Specialist</t>
  </si>
  <si>
    <t>Help Desk Support</t>
  </si>
  <si>
    <t>Help Desk Technician</t>
  </si>
  <si>
    <t>Housing Referral Assistant</t>
  </si>
  <si>
    <t>Illustrator</t>
  </si>
  <si>
    <t>Industrial Hygienist</t>
  </si>
  <si>
    <t>Information Assurance</t>
  </si>
  <si>
    <t>Information Assurance Engineer</t>
  </si>
  <si>
    <t>Information Engineer</t>
  </si>
  <si>
    <t>Information Security</t>
  </si>
  <si>
    <t>Information Specialist</t>
  </si>
  <si>
    <t>Inspector</t>
  </si>
  <si>
    <t>Installer</t>
  </si>
  <si>
    <t>Instructional Designer</t>
  </si>
  <si>
    <t>Instructor</t>
  </si>
  <si>
    <t>Internet Engineer</t>
  </si>
  <si>
    <t>IT Administrative Support</t>
  </si>
  <si>
    <t>IT Analyst</t>
  </si>
  <si>
    <t>IT Assurance Analyst</t>
  </si>
  <si>
    <t>IT Consultant</t>
  </si>
  <si>
    <t>IT Document Writer</t>
  </si>
  <si>
    <t>IT Engineer</t>
  </si>
  <si>
    <t>IT Equipment Operator</t>
  </si>
  <si>
    <t>IT Manager</t>
  </si>
  <si>
    <t>IT Program Analyst</t>
  </si>
  <si>
    <t>IT Programmer</t>
  </si>
  <si>
    <t>IT Project Manager</t>
  </si>
  <si>
    <t>IT Quality Assurance Analyst</t>
  </si>
  <si>
    <t>IT Security Specialist</t>
  </si>
  <si>
    <t>IT Software Analyst</t>
  </si>
  <si>
    <t>IT Specialist</t>
  </si>
  <si>
    <t>IT Systems Administrator</t>
  </si>
  <si>
    <t>IT Systems Analyst</t>
  </si>
  <si>
    <t>IT Systems Engineer</t>
  </si>
  <si>
    <t>IT Systems Technician</t>
  </si>
  <si>
    <t>IT Training Specialist</t>
  </si>
  <si>
    <t>IT Web Developer</t>
  </si>
  <si>
    <t>Janitor</t>
  </si>
  <si>
    <t>Laborer</t>
  </si>
  <si>
    <t>Linguist</t>
  </si>
  <si>
    <t>Locksmith</t>
  </si>
  <si>
    <t>Logistician</t>
  </si>
  <si>
    <t>Logistics Technician</t>
  </si>
  <si>
    <t>Management Analyst</t>
  </si>
  <si>
    <t>Management Consultant</t>
  </si>
  <si>
    <t>Manager</t>
  </si>
  <si>
    <t>Mechanical Engineer</t>
  </si>
  <si>
    <t>Mover</t>
  </si>
  <si>
    <t>Multimedia Developer</t>
  </si>
  <si>
    <t>Multimedia Specialist</t>
  </si>
  <si>
    <t>Network Analyst</t>
  </si>
  <si>
    <t>Network Specialist</t>
  </si>
  <si>
    <t>Network Technician</t>
  </si>
  <si>
    <t>Operations Manager</t>
  </si>
  <si>
    <t>Operations Research Analyst</t>
  </si>
  <si>
    <t>Order Clerk</t>
  </si>
  <si>
    <t>Packer</t>
  </si>
  <si>
    <t>Paralegal</t>
  </si>
  <si>
    <t>Personnel Assistant</t>
  </si>
  <si>
    <t>Photographer</t>
  </si>
  <si>
    <t>Planner</t>
  </si>
  <si>
    <t>Plumber</t>
  </si>
  <si>
    <t>Principal</t>
  </si>
  <si>
    <t>Production Control Clerk</t>
  </si>
  <si>
    <t>Professional Staff</t>
  </si>
  <si>
    <t>Program Administrator</t>
  </si>
  <si>
    <t>Program Director</t>
  </si>
  <si>
    <t>Program Support Analyst</t>
  </si>
  <si>
    <t>Programmer</t>
  </si>
  <si>
    <t>Programmer Analyst</t>
  </si>
  <si>
    <t>Project Administrator</t>
  </si>
  <si>
    <t>Project Assistant</t>
  </si>
  <si>
    <t>Project Control Specialist</t>
  </si>
  <si>
    <t>Project Coordinator</t>
  </si>
  <si>
    <t>Project Engineer</t>
  </si>
  <si>
    <t>Project Leader</t>
  </si>
  <si>
    <t>Project Specialist</t>
  </si>
  <si>
    <t>Project Support Specialist</t>
  </si>
  <si>
    <t>Quality Assurance</t>
  </si>
  <si>
    <t>Quality Assurance Analyst</t>
  </si>
  <si>
    <t>Quality Assurance Engineer</t>
  </si>
  <si>
    <t>Quality Assurance Specialist</t>
  </si>
  <si>
    <t>Receptionist</t>
  </si>
  <si>
    <t>Research Analyst</t>
  </si>
  <si>
    <t>Research Assistant</t>
  </si>
  <si>
    <t>Scheduler</t>
  </si>
  <si>
    <t>Scientist</t>
  </si>
  <si>
    <t>Secretary</t>
  </si>
  <si>
    <t>Security Engineer</t>
  </si>
  <si>
    <t>Security Specialist</t>
  </si>
  <si>
    <t>Senior Training Specialist</t>
  </si>
  <si>
    <t>Shipping / Receiving Clerk</t>
  </si>
  <si>
    <t>Software Architect</t>
  </si>
  <si>
    <t>Software Developer</t>
  </si>
  <si>
    <t>Software Specialist</t>
  </si>
  <si>
    <t>Stock Clerk</t>
  </si>
  <si>
    <t>Subject Matter Expert</t>
  </si>
  <si>
    <t>Supply Technician</t>
  </si>
  <si>
    <t>Support Specialist</t>
  </si>
  <si>
    <t>Systems Administrator</t>
  </si>
  <si>
    <t>Systems Analyst</t>
  </si>
  <si>
    <t>Systems Architect</t>
  </si>
  <si>
    <t>Systems Developer</t>
  </si>
  <si>
    <t>Systems Integration Engineer</t>
  </si>
  <si>
    <t>Systems Integrator</t>
  </si>
  <si>
    <t>Systems Programmer</t>
  </si>
  <si>
    <t>Systems Support</t>
  </si>
  <si>
    <t>Task Manager</t>
  </si>
  <si>
    <t>Technical Administrator</t>
  </si>
  <si>
    <t>Technical Analyst</t>
  </si>
  <si>
    <t>Technical Assistant</t>
  </si>
  <si>
    <t>Technical Consultant</t>
  </si>
  <si>
    <t>Technical Director</t>
  </si>
  <si>
    <t>Technical Engineer</t>
  </si>
  <si>
    <t>Technical Manager</t>
  </si>
  <si>
    <t>Technical Specialist</t>
  </si>
  <si>
    <t>Technical Staff</t>
  </si>
  <si>
    <t>Technical Subject Matter Expert</t>
  </si>
  <si>
    <t>Technician</t>
  </si>
  <si>
    <t>Technology Consultant</t>
  </si>
  <si>
    <t>Telecommunications Engineer</t>
  </si>
  <si>
    <t>Tester</t>
  </si>
  <si>
    <t>Testing Specialist</t>
  </si>
  <si>
    <t>Training Specialist</t>
  </si>
  <si>
    <t>Travel Clerk</t>
  </si>
  <si>
    <t>Warehouse Laborer</t>
  </si>
  <si>
    <t>Web Architect</t>
  </si>
  <si>
    <t>Web Developer</t>
  </si>
  <si>
    <t>Web Engineer</t>
  </si>
  <si>
    <t>Web Programmer</t>
  </si>
  <si>
    <t>Webmaster</t>
  </si>
  <si>
    <t>Word Processor</t>
  </si>
  <si>
    <t>Labor rates escalated 2.3% based on the BLS Consumer Price Index for all services.</t>
  </si>
  <si>
    <t>2.  Optional tasks must be broken out to allow for clear distinction between base funding and any task(s) requiring future funding. For optional tasks that can be exercised once at any time during the POP, place the task into the timeframe it would most likely be exercised.  For optional tasks that can be exercised throughout the POP, place the task in each period with hours illustrating the most likely scenarios for the times it will be exercised.</t>
  </si>
  <si>
    <t>Assume about 3% escalation to bring to current year based on previous years fare rates.</t>
  </si>
  <si>
    <t>Avg</t>
  </si>
  <si>
    <r>
      <rPr>
        <b/>
        <sz val="11"/>
        <color theme="1"/>
        <rFont val="Calibri"/>
        <family val="2"/>
        <scheme val="minor"/>
      </rPr>
      <t>Section II</t>
    </r>
    <r>
      <rPr>
        <sz val="10"/>
        <rFont val="Arial"/>
        <family val="2"/>
      </rPr>
      <t>:  Labor rates adjusted for inflation to the year of the estimate being prepared. The following inputs are required.</t>
    </r>
  </si>
  <si>
    <r>
      <rPr>
        <b/>
        <sz val="11"/>
        <color theme="1"/>
        <rFont val="Calibri"/>
        <family val="2"/>
        <scheme val="minor"/>
      </rPr>
      <t>Section III</t>
    </r>
    <r>
      <rPr>
        <sz val="10"/>
        <rFont val="Arial"/>
        <family val="2"/>
      </rPr>
      <t>:  Labor rates adjusted for inflation when the  year of the estimate crosses calendar years. The following inputs are required:</t>
    </r>
  </si>
  <si>
    <t>Data Search Date Year:</t>
  </si>
  <si>
    <r>
      <rPr>
        <b/>
        <sz val="11"/>
        <color theme="1"/>
        <rFont val="Calibri"/>
        <family val="2"/>
        <scheme val="minor"/>
      </rPr>
      <t xml:space="preserve">Source: (GSA CALC Tool): </t>
    </r>
    <r>
      <rPr>
        <sz val="11"/>
        <color theme="1"/>
        <rFont val="Calibri"/>
        <family val="2"/>
        <scheme val="minor"/>
      </rPr>
      <t>https://calc.gsa.gov</t>
    </r>
  </si>
  <si>
    <t>Note:  For 4th quarter 2014, average domestic airline fare is $391.83 excluding baggage fees.</t>
  </si>
  <si>
    <t>2. An average escalation rate as a percent.  The average quarterly Employment Cost Index for 2014 was 2.03%.  http://data.bls.gov/cgi-bin/surveymost?ci</t>
  </si>
  <si>
    <t>-1 SD</t>
  </si>
  <si>
    <t>+1 SD</t>
  </si>
  <si>
    <r>
      <rPr>
        <b/>
        <sz val="11"/>
        <color theme="1"/>
        <rFont val="Calibri"/>
        <family val="2"/>
        <scheme val="minor"/>
      </rPr>
      <t>Section I</t>
    </r>
    <r>
      <rPr>
        <sz val="10"/>
        <rFont val="Arial"/>
        <family val="2"/>
      </rPr>
      <t>: As of "Data Search Date Year" using  the GSA CALC Tool.  Average and +/- 1 Standard Deviation Labor Rates</t>
    </r>
  </si>
  <si>
    <t>Rates queried 6/29/15: Search&gt;Contains words&gt;Category</t>
  </si>
  <si>
    <t>5.  Average full time equivalent (FTE) = 1,920 hours</t>
  </si>
  <si>
    <t>&lt;Client Name&gt;</t>
  </si>
  <si>
    <t>NITAAC Number:</t>
  </si>
  <si>
    <t>(Enter NITAAC Number)</t>
  </si>
  <si>
    <t>CIO-SP3 Scope Area</t>
  </si>
  <si>
    <t>OPTIONAL TASKS DIRECT LABOR ESTIMATE</t>
  </si>
  <si>
    <t>OPTIONAL TASKS Task</t>
  </si>
  <si>
    <t>Total Direct Labor Costs Optional Tasks</t>
  </si>
  <si>
    <t>OPTIONAL TASKS Other Direct Costs</t>
  </si>
  <si>
    <t>Total OPTIONAL TASKS Other Direct Costs</t>
  </si>
  <si>
    <t>Total Estimated Labor and ODC Optional Task Cost</t>
  </si>
  <si>
    <t>MANDATORY TASKS DIRECT LABOR ESTIMATE</t>
  </si>
  <si>
    <t>MANDATORY TASKS Task</t>
  </si>
  <si>
    <t>MANDATORY TASKS Total Direct Labor Costs</t>
  </si>
  <si>
    <t>MANDATORY TASKS Other Direct Costs</t>
  </si>
  <si>
    <t>MANDATORY TASKS Total Other Direct Costs</t>
  </si>
  <si>
    <t>OPTIONAL TASKS Total Other Direct Costs</t>
  </si>
  <si>
    <t>OPTIONAL TASKS Hardware/Software</t>
  </si>
  <si>
    <t>OPTIONAL TASKS Travel</t>
  </si>
  <si>
    <t>Assumptions</t>
  </si>
  <si>
    <t xml:space="preserve">Labor Category </t>
  </si>
  <si>
    <t>Average of base year Government/On site rates</t>
  </si>
  <si>
    <t>Administrative Assistant – Level I</t>
  </si>
  <si>
    <t>Administrative Assistant – Level II</t>
  </si>
  <si>
    <t>Application Engineer – Level I</t>
  </si>
  <si>
    <t>Application Engineer – Level II</t>
  </si>
  <si>
    <t>Application Programmer – Level I</t>
  </si>
  <si>
    <t>Application Programmer – Level II</t>
  </si>
  <si>
    <t>Application Systems Analyst</t>
  </si>
  <si>
    <t>Applications Programmer – Level III</t>
  </si>
  <si>
    <t>Biostatistician</t>
  </si>
  <si>
    <t>Business Analyst – Level I</t>
  </si>
  <si>
    <t>Business Analyst – Level II</t>
  </si>
  <si>
    <t>Business Analyst – Level III</t>
  </si>
  <si>
    <t>Business Process Reengineering Specialist – Level I</t>
  </si>
  <si>
    <t>Business Process Reengineering Specialist – Level II</t>
  </si>
  <si>
    <t>Business Process Reengineering Specialist – Level III</t>
  </si>
  <si>
    <t>Chief Information Security Officer</t>
  </si>
  <si>
    <t>Communications Hardware Specialist</t>
  </si>
  <si>
    <t>Communications Network Manager</t>
  </si>
  <si>
    <t>Communications Software Specialist</t>
  </si>
  <si>
    <t>Computer Data Librarian</t>
  </si>
  <si>
    <t>Computer Security System Specialist – Level I</t>
  </si>
  <si>
    <t>Computer Security System Specialist – Level II</t>
  </si>
  <si>
    <t>Computer Security System Specialist – Level III</t>
  </si>
  <si>
    <t>Computer Systems Analyst –     Level II</t>
  </si>
  <si>
    <t>Computer Systems Analyst –    Level III</t>
  </si>
  <si>
    <t>Computer Systems Analyst – Level I</t>
  </si>
  <si>
    <t>Cost Analyst – Level I</t>
  </si>
  <si>
    <t>Cost Analyst – Level II</t>
  </si>
  <si>
    <t>Data Entry Clerk</t>
  </si>
  <si>
    <t>Data Security Specialist</t>
  </si>
  <si>
    <t>Data Standardization Specialist</t>
  </si>
  <si>
    <t>Data Warehouse Analyst</t>
  </si>
  <si>
    <t>Data Warehouse Programmer</t>
  </si>
  <si>
    <t>Data Warehousing Administrator</t>
  </si>
  <si>
    <t>Database Management Specialist – Level I</t>
  </si>
  <si>
    <t>Database Management Specialist – Level II</t>
  </si>
  <si>
    <t>Database Management Specialist – Level III</t>
  </si>
  <si>
    <t>Database Specialist – Level I</t>
  </si>
  <si>
    <t>Database Specialist – Level II</t>
  </si>
  <si>
    <t>Database Specialist – Level III</t>
  </si>
  <si>
    <t>Document Control Specialist -   Level II</t>
  </si>
  <si>
    <t>Document Control Specialist –  Level I</t>
  </si>
  <si>
    <t>Document Control Specialist –  Level III</t>
  </si>
  <si>
    <t>Document Support Specialist – Level I</t>
  </si>
  <si>
    <t>Document Support Specialist – Level II</t>
  </si>
  <si>
    <t>Duplicating Machine Operator</t>
  </si>
  <si>
    <t>Electronic Data Interchange (EDI) Specialist</t>
  </si>
  <si>
    <t>Electronic Meeting Technographer</t>
  </si>
  <si>
    <t>Enterprise Resource Planning (ERP) Specialist</t>
  </si>
  <si>
    <t>Financial Analyst – IT</t>
  </si>
  <si>
    <t>Functional Analyst – Level I</t>
  </si>
  <si>
    <t>Functional Analyst – Level II</t>
  </si>
  <si>
    <t>General Clerk – Level I</t>
  </si>
  <si>
    <t>General Clerk – Level II</t>
  </si>
  <si>
    <t>General Clerk – Level III</t>
  </si>
  <si>
    <t>Geographic Information System (GIS) Specialist</t>
  </si>
  <si>
    <t>Graphical User Interface Designer</t>
  </si>
  <si>
    <t>Graphics Specialist</t>
  </si>
  <si>
    <t>Hardware Draftsman</t>
  </si>
  <si>
    <t>Hardware Installation Technician – Level I</t>
  </si>
  <si>
    <t>Hardware Installation Technician – Level II</t>
  </si>
  <si>
    <t>Hardware Specialist – Information Technology</t>
  </si>
  <si>
    <t>Imaging Specialist/Technician – Level I</t>
  </si>
  <si>
    <t>Imaging Specialist/Technician – Level II</t>
  </si>
  <si>
    <t>Imaging Specialist/Technician – Level III</t>
  </si>
  <si>
    <t>Informatic Specialist/Bioinformatician</t>
  </si>
  <si>
    <t>Information Engineer – Level I</t>
  </si>
  <si>
    <t>Information Engineer – Level II</t>
  </si>
  <si>
    <t>Information Resource Management Analyst</t>
  </si>
  <si>
    <t>Information Systems Training Specialist</t>
  </si>
  <si>
    <t>IT Policy/Legislative Specialist</t>
  </si>
  <si>
    <t>IT Strategic/Capital Planner</t>
  </si>
  <si>
    <t>Knowledge Management Specialist</t>
  </si>
  <si>
    <t>Librarian</t>
  </si>
  <si>
    <t>Librarian Technician</t>
  </si>
  <si>
    <t>Medical Billing/Account Management Specialist</t>
  </si>
  <si>
    <t>Modeling and Simulation Specialist</t>
  </si>
  <si>
    <t>Network Draftsman</t>
  </si>
  <si>
    <t>Network Installation Technician – Level I</t>
  </si>
  <si>
    <t>Network Installation Technician – Level II</t>
  </si>
  <si>
    <t>Network Support Technician</t>
  </si>
  <si>
    <t>Procurement Product Specialist</t>
  </si>
  <si>
    <t>Program Administration Specialist</t>
  </si>
  <si>
    <t>Project Manager – Level I</t>
  </si>
  <si>
    <t>Project Manager – Level II</t>
  </si>
  <si>
    <t>Project Manager – Level III</t>
  </si>
  <si>
    <t>Public Health Analyst</t>
  </si>
  <si>
    <t>Records Management Specialist</t>
  </si>
  <si>
    <t>Scanner Operator</t>
  </si>
  <si>
    <t>Scientific Data Analyst</t>
  </si>
  <si>
    <t>Subject Matter Expert – Level I</t>
  </si>
  <si>
    <t>Subject Matter Expert – Level II</t>
  </si>
  <si>
    <t>Subject Matter Expert – Level III</t>
  </si>
  <si>
    <t>System Administrator – Level I</t>
  </si>
  <si>
    <t>System Administrator – Level II</t>
  </si>
  <si>
    <t>System Administrator – Level III</t>
  </si>
  <si>
    <t>System Operator</t>
  </si>
  <si>
    <t>System Programmer</t>
  </si>
  <si>
    <t>Systems Architect – Level I</t>
  </si>
  <si>
    <t>Systems Architect – Level II</t>
  </si>
  <si>
    <t>Systems Engineer – Level I</t>
  </si>
  <si>
    <t>Systems Engineer – Level II</t>
  </si>
  <si>
    <t>Systems Engineer – Level III</t>
  </si>
  <si>
    <t>Technical Writer/Editor – Level I</t>
  </si>
  <si>
    <t>Technical Writer/Editor – Level II</t>
  </si>
  <si>
    <t>Technical Writer/Editor – Level III</t>
  </si>
  <si>
    <t>Telecommunications Engineer – Level I</t>
  </si>
  <si>
    <t>Telecommunications Engineer - Level II</t>
  </si>
  <si>
    <t>Telecommunications Specialist – Level I</t>
  </si>
  <si>
    <t>Telecommunications Specialist - Level II</t>
  </si>
  <si>
    <t>Training Manager</t>
  </si>
  <si>
    <t>Training Specialist – Level I</t>
  </si>
  <si>
    <t>Training Specialist – Level II</t>
  </si>
  <si>
    <t>Web Content Administrator</t>
  </si>
  <si>
    <t>Web Project Manager</t>
  </si>
  <si>
    <t>Web Software Developer</t>
  </si>
  <si>
    <t>Wide Area Network Administrator</t>
  </si>
  <si>
    <t>CIO-SP3 overall base year average rates (June 1, 2012 to May 31, 2013)</t>
  </si>
  <si>
    <t>GSA overall average Option year 4 (May 1, 2012 through April 30, 2013)</t>
  </si>
  <si>
    <t>Dollar difference</t>
  </si>
  <si>
    <t>Percentage difference</t>
  </si>
  <si>
    <t>1.0</t>
  </si>
  <si>
    <r>
      <t xml:space="preserve">Labor rates are based on the average labor rates on GSA, the current CIO-SP3  contract or other contract schedule. </t>
    </r>
    <r>
      <rPr>
        <i/>
        <sz val="10"/>
        <color rgb="FF0070C0"/>
        <rFont val="Arial"/>
        <family val="2"/>
      </rPr>
      <t>(See  Labor Categories &amp; Rates on applicable labor Tab for sample rates)</t>
    </r>
  </si>
  <si>
    <t>Average of base year Contractor/Off site rates</t>
  </si>
  <si>
    <t>Average of On/Off rates</t>
  </si>
  <si>
    <t xml:space="preserve">4.  Reference the applicable labor tab(s) for available labor categories and composite labor rates. If using the CIO-SP3 rates tab for CIO-SP3 task orders, be sure to apply on-site (Govt site) or off-site (Contractor site) rates accordingly. If using the GSA sample labor rate tab for non-CIO-SP3 estimates,  there are additional instructions are on that tab. Enter labor rate for base period of the IGCE format tab and the identified escalation rate will be applied for subsequent ordering periods. </t>
  </si>
  <si>
    <t>IGCE Version #</t>
  </si>
  <si>
    <t>6. Sample data has been provided in blue italics on the subsequent tabs.  Please remove all sample data and markings before submission to Assisted Acquisitions.</t>
  </si>
  <si>
    <t>Use the  link for Average Air Fare to get the most current national average.</t>
  </si>
  <si>
    <t>1.  Ensure tasks are aligned with SOO/SOW/PWS paragraphs (e.g., 5.1, 5.2, etc.).  Subparagraph level should reflect that requested in Evaluation Plan (e.g., 5.X, 5.X.X, etc.)</t>
  </si>
  <si>
    <t>Cost per Trip</t>
  </si>
  <si>
    <r>
      <t>Round Trip</t>
    </r>
    <r>
      <rPr>
        <b/>
        <sz val="10"/>
        <color rgb="FF000000"/>
        <rFont val="Arial"/>
        <family val="2"/>
      </rPr>
      <t xml:space="preserve"> </t>
    </r>
    <r>
      <rPr>
        <b/>
        <sz val="10"/>
        <rFont val="Arial"/>
        <family val="2"/>
      </rPr>
      <t xml:space="preserve"> Location</t>
    </r>
  </si>
  <si>
    <r>
      <rPr>
        <b/>
        <sz val="10"/>
        <color rgb="FF000000"/>
        <rFont val="Arial"/>
        <family val="2"/>
      </rPr>
      <t xml:space="preserve">Number of Trips </t>
    </r>
    <r>
      <rPr>
        <b/>
        <sz val="10"/>
        <rFont val="Arial"/>
        <family val="2"/>
      </rPr>
      <t xml:space="preserve"> </t>
    </r>
  </si>
  <si>
    <r>
      <rPr>
        <b/>
        <sz val="10"/>
        <color rgb="FF000000"/>
        <rFont val="Arial"/>
        <family val="2"/>
      </rPr>
      <t xml:space="preserve">Number of Persons </t>
    </r>
    <r>
      <rPr>
        <b/>
        <sz val="10"/>
        <rFont val="Arial"/>
        <family val="2"/>
      </rPr>
      <t xml:space="preserve"> </t>
    </r>
  </si>
  <si>
    <r>
      <rPr>
        <b/>
        <sz val="10"/>
        <color rgb="FF000000"/>
        <rFont val="Arial"/>
        <family val="2"/>
      </rPr>
      <t xml:space="preserve">Number of Days </t>
    </r>
    <r>
      <rPr>
        <b/>
        <sz val="10"/>
        <rFont val="Arial"/>
        <family val="2"/>
      </rPr>
      <t xml:space="preserve"> </t>
    </r>
  </si>
  <si>
    <r>
      <t xml:space="preserve"> </t>
    </r>
    <r>
      <rPr>
        <b/>
        <sz val="10"/>
        <color rgb="FF000000"/>
        <rFont val="Arial"/>
        <family val="2"/>
      </rPr>
      <t>Total</t>
    </r>
    <r>
      <rPr>
        <b/>
        <sz val="10"/>
        <rFont val="Arial"/>
        <family val="2"/>
      </rPr>
      <t xml:space="preserve"> </t>
    </r>
  </si>
  <si>
    <t>Round Trip Location</t>
  </si>
  <si>
    <r>
      <rPr>
        <b/>
        <sz val="10"/>
        <color rgb="FF000000"/>
        <rFont val="Arial"/>
        <family val="2"/>
      </rPr>
      <t>Total</t>
    </r>
    <r>
      <rPr>
        <b/>
        <sz val="10"/>
        <rFont val="Arial"/>
        <family val="2"/>
      </rPr>
      <t xml:space="preserve"> </t>
    </r>
  </si>
  <si>
    <t>Optional Tasks Hardware/Software Worksheet</t>
  </si>
  <si>
    <t>Optional Tasks Travel Worksheet</t>
  </si>
  <si>
    <t>FTE are based on 1,920 hrs. per year.</t>
  </si>
  <si>
    <t>NITAAC Contract Access Fee:</t>
  </si>
  <si>
    <t>CIO-SP3</t>
  </si>
  <si>
    <t>CIO-SP3 Small Business</t>
  </si>
  <si>
    <t>NITAAC Contract Access Fee*</t>
  </si>
  <si>
    <t>*0.65% for CIO-SP3 and 0.55% for CIO-SP3 Small Business. Further a cap of $150,000 applies to any task order base or optional period (not to exceed 12 months) with funding in excess of $23 million under the CIO-SP3, and $27 million under the CIO-SP3 Small Business
contracts.</t>
  </si>
  <si>
    <r>
      <t xml:space="preserve"> IGCE Version Number:</t>
    </r>
    <r>
      <rPr>
        <sz val="10"/>
        <color rgb="FF0070C0"/>
        <rFont val="Arial"/>
        <family val="2"/>
      </rPr>
      <t xml:space="preserve"> </t>
    </r>
    <r>
      <rPr>
        <sz val="10"/>
        <rFont val="Arial"/>
        <family val="2"/>
      </rPr>
      <t xml:space="preserve"> 1.0</t>
    </r>
  </si>
  <si>
    <t>Total Estimated Cost (Yearly totals for MANDATORY and OPTIONAL TASKS)</t>
  </si>
  <si>
    <t>NITAAC Assisted Acqusition Fee**</t>
  </si>
  <si>
    <t>*2% for CIO-SP3 Assisted Acqusition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</si>
</sst>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4" formatCode="_(&quot;$&quot;* #,##0.00_);_(&quot;$&quot;* \(#,##0.00\);_(&quot;$&quot;* &quot;-&quot;??_);_(@_)"/>
    <numFmt numFmtId="43" formatCode="_(* #,##0.00_);_(* \(#,##0.00\);_(* &quot;-&quot;??_);_(@_)"/>
    <numFmt numFmtId="164" formatCode="&quot;$&quot;#,##0\ ;\(&quot;$&quot;#,##0\)"/>
    <numFmt numFmtId="165" formatCode="&quot;$&quot;#,##0.00"/>
    <numFmt numFmtId="166" formatCode="#,##0.00\ ;&quot; (&quot;#,##0.00\);&quot; -&quot;#\ ;@\ "/>
    <numFmt numFmtId="167" formatCode="&quot; $&quot;#,##0.00\ ;&quot; $(&quot;#,##0.00\);&quot; $-&quot;#\ ;@\ "/>
    <numFmt numFmtId="168" formatCode="_(&quot;$&quot;* #,##0_);_(&quot;$&quot;* \(#,##0\);_(&quot;$&quot;* &quot;-&quot;??_);_(@_)"/>
    <numFmt numFmtId="169" formatCode="_(* #,##0.000000_);_(* \(#,##0.000000\);_(* &quot;-&quot;??_);_(@_)"/>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u/>
      <sz val="10"/>
      <color indexed="12"/>
      <name val="Arial"/>
      <family val="2"/>
    </font>
    <font>
      <sz val="8"/>
      <name val="Arial"/>
      <family val="2"/>
    </font>
    <font>
      <sz val="10"/>
      <name val="Tahoma"/>
      <family val="2"/>
    </font>
    <font>
      <b/>
      <sz val="12"/>
      <name val="Tahoma"/>
      <family val="2"/>
    </font>
    <font>
      <b/>
      <sz val="10"/>
      <name val="Tahoma"/>
      <family val="2"/>
    </font>
    <font>
      <b/>
      <i/>
      <sz val="8"/>
      <name val="Tahoma"/>
      <family val="2"/>
    </font>
    <font>
      <sz val="8"/>
      <name val="Tahoma"/>
      <family val="2"/>
    </font>
    <font>
      <sz val="9"/>
      <name val="Tahoma"/>
      <family val="2"/>
    </font>
    <font>
      <b/>
      <i/>
      <sz val="10"/>
      <name val="Tahoma"/>
      <family val="2"/>
    </font>
    <font>
      <sz val="10"/>
      <name val="Arial"/>
      <family val="2"/>
    </font>
    <font>
      <b/>
      <i/>
      <sz val="9"/>
      <name val="Tahoma"/>
      <family val="2"/>
    </font>
    <font>
      <b/>
      <sz val="10"/>
      <name val="Arial"/>
      <family val="2"/>
    </font>
    <font>
      <sz val="12"/>
      <name val="Arial"/>
      <family val="2"/>
    </font>
    <font>
      <sz val="14"/>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Arial"/>
      <family val="2"/>
    </font>
    <font>
      <u/>
      <sz val="10"/>
      <color theme="10"/>
      <name val="Arial"/>
      <family val="2"/>
    </font>
    <font>
      <b/>
      <sz val="11"/>
      <color theme="1"/>
      <name val="Calibri"/>
      <family val="2"/>
      <scheme val="minor"/>
    </font>
    <font>
      <sz val="10"/>
      <color theme="1"/>
      <name val="Calibri"/>
      <family val="2"/>
    </font>
    <font>
      <sz val="10"/>
      <color indexed="8"/>
      <name val="Calibri"/>
      <family val="2"/>
    </font>
    <font>
      <sz val="10"/>
      <name val="Helv"/>
      <charset val="204"/>
    </font>
    <font>
      <i/>
      <sz val="10"/>
      <name val="Arial"/>
      <family val="2"/>
    </font>
    <font>
      <sz val="10"/>
      <color theme="4" tint="-0.249977111117893"/>
      <name val="Arial"/>
      <family val="2"/>
    </font>
    <font>
      <i/>
      <sz val="10"/>
      <color rgb="FF0070C0"/>
      <name val="Arial"/>
      <family val="2"/>
    </font>
    <font>
      <i/>
      <sz val="10"/>
      <color rgb="FF0070C0"/>
      <name val="Tahoma"/>
      <family val="2"/>
    </font>
    <font>
      <b/>
      <i/>
      <sz val="10"/>
      <color rgb="FF0070C0"/>
      <name val="Tahoma"/>
      <family val="2"/>
    </font>
    <font>
      <b/>
      <i/>
      <sz val="10"/>
      <color rgb="FF0070C0"/>
      <name val="Arial"/>
      <family val="2"/>
    </font>
    <font>
      <b/>
      <sz val="14"/>
      <color theme="1"/>
      <name val="Calibri"/>
      <family val="2"/>
      <scheme val="minor"/>
    </font>
    <font>
      <sz val="10"/>
      <name val="Arial"/>
    </font>
    <font>
      <sz val="11"/>
      <name val="Calibri"/>
      <family val="2"/>
      <scheme val="minor"/>
    </font>
    <font>
      <b/>
      <sz val="10"/>
      <color rgb="FF000000"/>
      <name val="Arial"/>
      <family val="2"/>
    </font>
    <font>
      <i/>
      <sz val="10"/>
      <name val="Tahoma"/>
      <family val="2"/>
    </font>
    <font>
      <b/>
      <sz val="12"/>
      <color theme="1"/>
      <name val="Arial"/>
      <family val="2"/>
    </font>
    <font>
      <sz val="10"/>
      <name val="Arial"/>
    </font>
    <font>
      <b/>
      <sz val="12"/>
      <color rgb="FF0070C0"/>
      <name val="Arial"/>
      <family val="2"/>
    </font>
    <font>
      <i/>
      <sz val="12"/>
      <color rgb="FF0070C0"/>
      <name val="Arial"/>
      <family val="2"/>
    </font>
    <font>
      <sz val="10"/>
      <color rgb="FF0070C0"/>
      <name val="Arial"/>
      <family val="2"/>
    </font>
    <font>
      <sz val="12"/>
      <name val="Arial"/>
      <family val="2"/>
    </font>
    <font>
      <sz val="12"/>
      <color theme="1"/>
      <name val="Arial"/>
      <family val="2"/>
    </font>
    <font>
      <b/>
      <i/>
      <sz val="12"/>
      <color rgb="FF0032C0"/>
      <name val="Arial"/>
      <family val="2"/>
    </font>
  </fonts>
  <fills count="53">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1"/>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C000"/>
        <bgColor indexed="64"/>
      </patternFill>
    </fill>
  </fills>
  <borders count="73">
    <border>
      <left/>
      <right/>
      <top/>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739">
    <xf numFmtId="0" fontId="0" fillId="0" borderId="0"/>
    <xf numFmtId="3"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8" fillId="0" borderId="1" applyNumberFormat="0" applyFont="0" applyFill="0" applyAlignment="0" applyProtection="0"/>
    <xf numFmtId="43" fontId="20" fillId="0" borderId="0" applyFont="0" applyFill="0" applyBorder="0" applyAlignment="0" applyProtection="0"/>
    <xf numFmtId="44" fontId="20" fillId="0" borderId="0" applyFont="0" applyFill="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8" fillId="5" borderId="0" applyNumberFormat="0" applyBorder="0" applyAlignment="0" applyProtection="0"/>
    <xf numFmtId="0" fontId="29" fillId="22" borderId="35" applyNumberFormat="0" applyAlignment="0" applyProtection="0"/>
    <xf numFmtId="0" fontId="30" fillId="23" borderId="36" applyNumberFormat="0" applyAlignment="0" applyProtection="0"/>
    <xf numFmtId="43" fontId="25" fillId="0" borderId="0" applyFont="0" applyFill="0" applyBorder="0" applyAlignment="0" applyProtection="0"/>
    <xf numFmtId="43" fontId="8" fillId="0" borderId="0" applyFont="0" applyFill="0" applyBorder="0" applyAlignment="0" applyProtection="0"/>
    <xf numFmtId="44" fontId="25" fillId="0" borderId="0" applyFont="0" applyFill="0" applyBorder="0" applyAlignment="0" applyProtection="0"/>
    <xf numFmtId="44" fontId="8" fillId="0" borderId="0" applyFont="0" applyFill="0" applyBorder="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0" borderId="37" applyNumberFormat="0" applyFill="0" applyAlignment="0" applyProtection="0"/>
    <xf numFmtId="0" fontId="34" fillId="0" borderId="38" applyNumberFormat="0" applyFill="0" applyAlignment="0" applyProtection="0"/>
    <xf numFmtId="0" fontId="35" fillId="0" borderId="39" applyNumberFormat="0" applyFill="0" applyAlignment="0" applyProtection="0"/>
    <xf numFmtId="0" fontId="35" fillId="0" borderId="0" applyNumberFormat="0" applyFill="0" applyBorder="0" applyAlignment="0" applyProtection="0"/>
    <xf numFmtId="0" fontId="36" fillId="9" borderId="35" applyNumberFormat="0" applyAlignment="0" applyProtection="0"/>
    <xf numFmtId="0" fontId="37" fillId="0" borderId="40" applyNumberFormat="0" applyFill="0" applyAlignment="0" applyProtection="0"/>
    <xf numFmtId="0" fontId="38" fillId="24" borderId="0" applyNumberFormat="0" applyBorder="0" applyAlignment="0" applyProtection="0"/>
    <xf numFmtId="0" fontId="8" fillId="0" borderId="0"/>
    <xf numFmtId="0" fontId="7" fillId="0" borderId="0"/>
    <xf numFmtId="0" fontId="25" fillId="25" borderId="41" applyNumberFormat="0" applyFont="0" applyAlignment="0" applyProtection="0"/>
    <xf numFmtId="0" fontId="39" fillId="22" borderId="42" applyNumberFormat="0" applyAlignment="0" applyProtection="0"/>
    <xf numFmtId="9" fontId="25" fillId="0" borderId="0" applyFont="0" applyFill="0" applyBorder="0" applyAlignment="0" applyProtection="0"/>
    <xf numFmtId="9" fontId="8" fillId="0" borderId="0" applyFont="0" applyFill="0" applyBorder="0" applyAlignment="0" applyProtection="0"/>
    <xf numFmtId="0" fontId="40" fillId="0" borderId="0" applyNumberFormat="0" applyFill="0" applyBorder="0" applyAlignment="0" applyProtection="0"/>
    <xf numFmtId="0" fontId="41" fillId="0" borderId="43" applyNumberFormat="0" applyFill="0" applyAlignment="0" applyProtection="0"/>
    <xf numFmtId="0" fontId="42" fillId="0" borderId="0" applyNumberFormat="0" applyFill="0" applyBorder="0" applyAlignment="0" applyProtection="0"/>
    <xf numFmtId="0" fontId="6" fillId="0" borderId="0"/>
    <xf numFmtId="44" fontId="6" fillId="0" borderId="0" applyFont="0" applyFill="0" applyBorder="0" applyAlignment="0" applyProtection="0"/>
    <xf numFmtId="0" fontId="8" fillId="0" borderId="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29" fillId="45" borderId="35"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0" fontId="30" fillId="46" borderId="36" applyNumberFormat="0" applyAlignment="0" applyProtection="0"/>
    <xf numFmtId="43" fontId="46" fillId="0" borderId="0" applyFont="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xf numFmtId="166" fontId="26" fillId="0" borderId="0" applyFill="0" applyBorder="0" applyAlignment="0" applyProtection="0"/>
    <xf numFmtId="166" fontId="26" fillId="0" borderId="0" applyFill="0" applyBorder="0" applyAlignment="0" applyProtection="0"/>
    <xf numFmtId="166" fontId="26" fillId="0" borderId="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166" fontId="26" fillId="0" borderId="0" applyFill="0" applyBorder="0" applyAlignment="0" applyProtection="0"/>
    <xf numFmtId="43" fontId="47" fillId="0" borderId="0" applyFont="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44" fontId="26" fillId="0" borderId="0" applyFont="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167" fontId="26" fillId="0" borderId="0" applyFill="0" applyBorder="0" applyAlignment="0" applyProtection="0"/>
    <xf numFmtId="44" fontId="47" fillId="0" borderId="0" applyFont="0" applyFill="0" applyBorder="0" applyAlignment="0" applyProtection="0"/>
    <xf numFmtId="44" fontId="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3" fillId="0" borderId="37"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6" fillId="0" borderId="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4" fillId="0" borderId="38"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39"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6" fillId="32" borderId="35" applyNumberFormat="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7" fillId="0" borderId="40" applyNumberFormat="0" applyFill="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26" fillId="0" borderId="0"/>
    <xf numFmtId="0" fontId="8" fillId="0" borderId="0"/>
    <xf numFmtId="0" fontId="26" fillId="0" borderId="0"/>
    <xf numFmtId="0" fontId="8" fillId="0" borderId="0"/>
    <xf numFmtId="0" fontId="26" fillId="0" borderId="0"/>
    <xf numFmtId="0" fontId="8" fillId="0" borderId="0"/>
    <xf numFmtId="0" fontId="26" fillId="0" borderId="0"/>
    <xf numFmtId="0" fontId="8" fillId="0" borderId="0"/>
    <xf numFmtId="0" fontId="26" fillId="0" borderId="0"/>
    <xf numFmtId="0" fontId="8" fillId="0" borderId="0"/>
    <xf numFmtId="0" fontId="26" fillId="0" borderId="0"/>
    <xf numFmtId="0" fontId="8" fillId="0" borderId="0"/>
    <xf numFmtId="0" fontId="26" fillId="0" borderId="0"/>
    <xf numFmtId="0" fontId="26" fillId="0" borderId="0"/>
    <xf numFmtId="0" fontId="8" fillId="0" borderId="0"/>
    <xf numFmtId="0" fontId="26" fillId="0" borderId="0"/>
    <xf numFmtId="0" fontId="8" fillId="0" borderId="0"/>
    <xf numFmtId="0" fontId="26" fillId="0" borderId="0"/>
    <xf numFmtId="0" fontId="8" fillId="0" borderId="0"/>
    <xf numFmtId="0" fontId="26" fillId="0" borderId="0"/>
    <xf numFmtId="0" fontId="26" fillId="0" borderId="0"/>
    <xf numFmtId="0" fontId="26" fillId="0" borderId="0"/>
    <xf numFmtId="0" fontId="26" fillId="0" borderId="0"/>
    <xf numFmtId="0" fontId="26"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26" fillId="0" borderId="0"/>
    <xf numFmtId="0" fontId="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8" fillId="0" borderId="0"/>
    <xf numFmtId="0" fontId="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8" fillId="0" borderId="0"/>
    <xf numFmtId="0" fontId="26" fillId="0" borderId="0"/>
    <xf numFmtId="0" fontId="8" fillId="0" borderId="0"/>
    <xf numFmtId="0" fontId="8" fillId="0" borderId="0"/>
    <xf numFmtId="0" fontId="46" fillId="0" borderId="0"/>
    <xf numFmtId="0" fontId="46"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6" fillId="0" borderId="0"/>
    <xf numFmtId="0" fontId="8" fillId="0" borderId="0"/>
    <xf numFmtId="0" fontId="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8" fillId="0" borderId="0"/>
    <xf numFmtId="0" fontId="6"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6"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26" fillId="48" borderId="41"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0" fontId="39" fillId="45" borderId="42" applyNumberFormat="0" applyAlignment="0" applyProtection="0"/>
    <xf numFmtId="9" fontId="46"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48" fillId="0" borderId="0"/>
    <xf numFmtId="0" fontId="8"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1" fillId="0" borderId="43"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 fillId="0" borderId="0"/>
    <xf numFmtId="0" fontId="6" fillId="0" borderId="0"/>
    <xf numFmtId="0" fontId="6" fillId="0" borderId="0"/>
    <xf numFmtId="0" fontId="6"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9" fontId="56" fillId="0" borderId="0" applyFont="0" applyFill="0" applyBorder="0" applyAlignment="0" applyProtection="0"/>
  </cellStyleXfs>
  <cellXfs count="345">
    <xf numFmtId="0" fontId="0" fillId="0" borderId="0" xfId="0"/>
    <xf numFmtId="0" fontId="13" fillId="0" borderId="0" xfId="0" applyFont="1"/>
    <xf numFmtId="3" fontId="13" fillId="0" borderId="0" xfId="0" applyNumberFormat="1" applyFont="1"/>
    <xf numFmtId="3" fontId="13" fillId="0" borderId="0" xfId="0" applyNumberFormat="1" applyFont="1" applyAlignment="1">
      <alignment shrinkToFit="1"/>
    </xf>
    <xf numFmtId="4" fontId="13" fillId="0" borderId="0" xfId="0" applyNumberFormat="1" applyFont="1" applyAlignment="1">
      <alignment shrinkToFit="1"/>
    </xf>
    <xf numFmtId="0" fontId="13" fillId="0" borderId="0" xfId="0" applyFont="1" applyAlignment="1">
      <alignment shrinkToFit="1"/>
    </xf>
    <xf numFmtId="165" fontId="13" fillId="0" borderId="0" xfId="0" applyNumberFormat="1" applyFont="1" applyAlignment="1">
      <alignment shrinkToFit="1"/>
    </xf>
    <xf numFmtId="165" fontId="13" fillId="0" borderId="0" xfId="0" applyNumberFormat="1" applyFont="1"/>
    <xf numFmtId="0" fontId="13" fillId="0" borderId="0" xfId="0" applyFont="1" applyFill="1"/>
    <xf numFmtId="4" fontId="15" fillId="0" borderId="0" xfId="0" applyNumberFormat="1" applyFont="1" applyFill="1" applyBorder="1"/>
    <xf numFmtId="4" fontId="13" fillId="0" borderId="0" xfId="0" applyNumberFormat="1" applyFont="1" applyFill="1" applyBorder="1"/>
    <xf numFmtId="4" fontId="13" fillId="0" borderId="7" xfId="0" applyNumberFormat="1" applyFont="1" applyFill="1" applyBorder="1"/>
    <xf numFmtId="10" fontId="16" fillId="0" borderId="4" xfId="0" applyNumberFormat="1" applyFont="1" applyFill="1" applyBorder="1" applyAlignment="1">
      <alignment horizontal="right"/>
    </xf>
    <xf numFmtId="4" fontId="15" fillId="0" borderId="6" xfId="0" applyNumberFormat="1" applyFont="1" applyFill="1" applyBorder="1"/>
    <xf numFmtId="4" fontId="13" fillId="0" borderId="6" xfId="0" applyNumberFormat="1" applyFont="1" applyFill="1" applyBorder="1"/>
    <xf numFmtId="4" fontId="13" fillId="0" borderId="9" xfId="0" applyNumberFormat="1" applyFont="1" applyFill="1" applyBorder="1"/>
    <xf numFmtId="10" fontId="16" fillId="0" borderId="4" xfId="0" applyNumberFormat="1" applyFont="1" applyFill="1" applyBorder="1"/>
    <xf numFmtId="3" fontId="13" fillId="0" borderId="0" xfId="0" applyNumberFormat="1" applyFont="1" applyFill="1"/>
    <xf numFmtId="3" fontId="13" fillId="0" borderId="0" xfId="0" applyNumberFormat="1" applyFont="1" applyFill="1" applyAlignment="1">
      <alignment shrinkToFit="1"/>
    </xf>
    <xf numFmtId="3" fontId="13" fillId="0" borderId="0" xfId="0" applyNumberFormat="1" applyFont="1" applyFill="1" applyBorder="1"/>
    <xf numFmtId="3" fontId="13" fillId="0" borderId="0" xfId="0" applyNumberFormat="1" applyFont="1" applyFill="1" applyAlignment="1">
      <alignment horizontal="right"/>
    </xf>
    <xf numFmtId="0" fontId="15" fillId="0" borderId="17" xfId="0" applyFont="1" applyFill="1" applyBorder="1" applyAlignment="1">
      <alignment horizontal="right"/>
    </xf>
    <xf numFmtId="10" fontId="15" fillId="2" borderId="8" xfId="0" applyNumberFormat="1" applyFont="1" applyFill="1" applyBorder="1" applyAlignment="1">
      <alignment horizontal="center" vertical="center"/>
    </xf>
    <xf numFmtId="10" fontId="16" fillId="0" borderId="0" xfId="0" applyNumberFormat="1" applyFont="1" applyFill="1" applyBorder="1"/>
    <xf numFmtId="10" fontId="16" fillId="0" borderId="6" xfId="0" applyNumberFormat="1" applyFont="1" applyFill="1" applyBorder="1"/>
    <xf numFmtId="3" fontId="15" fillId="0" borderId="26" xfId="0" applyNumberFormat="1" applyFont="1" applyBorder="1"/>
    <xf numFmtId="0" fontId="15" fillId="0" borderId="16" xfId="0" applyFont="1" applyFill="1" applyBorder="1" applyAlignment="1">
      <alignment wrapText="1"/>
    </xf>
    <xf numFmtId="3" fontId="17" fillId="0" borderId="0" xfId="0" applyNumberFormat="1" applyFont="1" applyFill="1" applyBorder="1"/>
    <xf numFmtId="3" fontId="19" fillId="0" borderId="2" xfId="0" applyNumberFormat="1" applyFont="1" applyFill="1" applyBorder="1"/>
    <xf numFmtId="3" fontId="13" fillId="0" borderId="3" xfId="0" applyNumberFormat="1" applyFont="1" applyFill="1" applyBorder="1"/>
    <xf numFmtId="3" fontId="15" fillId="0" borderId="20" xfId="0" applyNumberFormat="1" applyFont="1" applyFill="1" applyBorder="1" applyAlignment="1">
      <alignment horizontal="center" shrinkToFit="1"/>
    </xf>
    <xf numFmtId="3" fontId="15" fillId="0" borderId="21" xfId="0" applyNumberFormat="1" applyFont="1" applyFill="1" applyBorder="1" applyAlignment="1">
      <alignment horizontal="center" shrinkToFit="1"/>
    </xf>
    <xf numFmtId="3" fontId="15" fillId="0" borderId="23" xfId="0" applyNumberFormat="1" applyFont="1" applyFill="1" applyBorder="1" applyAlignment="1">
      <alignment horizontal="center" shrinkToFit="1"/>
    </xf>
    <xf numFmtId="3" fontId="13" fillId="0" borderId="4" xfId="0" applyNumberFormat="1" applyFont="1" applyFill="1" applyBorder="1"/>
    <xf numFmtId="3" fontId="15" fillId="0" borderId="0" xfId="0" applyNumberFormat="1" applyFont="1" applyFill="1" applyBorder="1" applyAlignment="1">
      <alignment horizontal="right"/>
    </xf>
    <xf numFmtId="3" fontId="13" fillId="0" borderId="22" xfId="0" applyNumberFormat="1" applyFont="1" applyFill="1" applyBorder="1" applyAlignment="1">
      <alignment horizontal="right"/>
    </xf>
    <xf numFmtId="3" fontId="13" fillId="0" borderId="22" xfId="0" applyNumberFormat="1" applyFont="1" applyFill="1" applyBorder="1" applyAlignment="1">
      <alignment shrinkToFit="1"/>
    </xf>
    <xf numFmtId="3" fontId="13" fillId="0" borderId="25" xfId="0" applyNumberFormat="1" applyFont="1" applyFill="1" applyBorder="1" applyAlignment="1">
      <alignment shrinkToFit="1"/>
    </xf>
    <xf numFmtId="3" fontId="15" fillId="0" borderId="10" xfId="0" applyNumberFormat="1" applyFont="1" applyFill="1" applyBorder="1"/>
    <xf numFmtId="0" fontId="0" fillId="0" borderId="3" xfId="0" applyBorder="1"/>
    <xf numFmtId="0" fontId="22" fillId="0" borderId="0" xfId="0" applyFont="1"/>
    <xf numFmtId="0" fontId="0" fillId="0" borderId="6" xfId="0" applyBorder="1"/>
    <xf numFmtId="0" fontId="8" fillId="0" borderId="0" xfId="0" applyFont="1"/>
    <xf numFmtId="0" fontId="0" fillId="0" borderId="9" xfId="0" applyBorder="1"/>
    <xf numFmtId="0" fontId="23" fillId="0" borderId="0" xfId="0" applyFont="1"/>
    <xf numFmtId="0" fontId="22" fillId="0" borderId="8" xfId="0" applyFont="1" applyBorder="1" applyAlignment="1"/>
    <xf numFmtId="44" fontId="8" fillId="0" borderId="8" xfId="10" applyFont="1" applyBorder="1"/>
    <xf numFmtId="0" fontId="8" fillId="2" borderId="8" xfId="0" applyFont="1" applyFill="1" applyBorder="1"/>
    <xf numFmtId="0" fontId="8" fillId="0" borderId="0" xfId="0" applyFont="1" applyBorder="1" applyAlignment="1">
      <alignment wrapText="1"/>
    </xf>
    <xf numFmtId="0" fontId="10" fillId="0" borderId="8" xfId="0" applyFont="1" applyBorder="1" applyAlignment="1">
      <alignment horizontal="center"/>
    </xf>
    <xf numFmtId="44" fontId="0" fillId="0" borderId="8" xfId="10" applyFont="1" applyBorder="1"/>
    <xf numFmtId="0" fontId="0" fillId="2" borderId="8" xfId="0" applyFill="1" applyBorder="1"/>
    <xf numFmtId="0" fontId="23" fillId="0" borderId="2" xfId="0" applyFont="1" applyBorder="1"/>
    <xf numFmtId="0" fontId="0" fillId="0" borderId="27" xfId="0" applyBorder="1"/>
    <xf numFmtId="0" fontId="0" fillId="0" borderId="4" xfId="0" applyBorder="1"/>
    <xf numFmtId="0" fontId="0" fillId="0" borderId="0" xfId="0" applyBorder="1"/>
    <xf numFmtId="0" fontId="0" fillId="0" borderId="7" xfId="0" applyBorder="1"/>
    <xf numFmtId="0" fontId="0" fillId="0" borderId="5" xfId="0" applyBorder="1"/>
    <xf numFmtId="0" fontId="11" fillId="0" borderId="0" xfId="7" applyAlignment="1" applyProtection="1"/>
    <xf numFmtId="0" fontId="8" fillId="0" borderId="0" xfId="0" applyFont="1" applyAlignment="1">
      <alignment horizontal="right"/>
    </xf>
    <xf numFmtId="0" fontId="8" fillId="0" borderId="4" xfId="0" applyFont="1" applyBorder="1"/>
    <xf numFmtId="0" fontId="0" fillId="0" borderId="0" xfId="0" applyAlignment="1">
      <alignment wrapText="1"/>
    </xf>
    <xf numFmtId="0" fontId="0" fillId="0" borderId="8" xfId="0" applyBorder="1" applyAlignment="1">
      <alignment wrapText="1"/>
    </xf>
    <xf numFmtId="0" fontId="0" fillId="0" borderId="0" xfId="0" applyAlignment="1">
      <alignment vertical="center" wrapText="1"/>
    </xf>
    <xf numFmtId="3" fontId="15" fillId="0" borderId="22" xfId="0" applyNumberFormat="1" applyFont="1" applyFill="1" applyBorder="1" applyAlignment="1"/>
    <xf numFmtId="0" fontId="13" fillId="2" borderId="21" xfId="0" applyFont="1" applyFill="1" applyBorder="1" applyAlignment="1"/>
    <xf numFmtId="0" fontId="13" fillId="2" borderId="13" xfId="0" applyFont="1" applyFill="1" applyBorder="1" applyAlignment="1"/>
    <xf numFmtId="0" fontId="15" fillId="0" borderId="45" xfId="0" applyFont="1" applyFill="1" applyBorder="1"/>
    <xf numFmtId="0" fontId="15" fillId="0" borderId="46" xfId="0" applyFont="1" applyFill="1" applyBorder="1" applyAlignment="1">
      <alignment horizontal="left"/>
    </xf>
    <xf numFmtId="4" fontId="15" fillId="0" borderId="6" xfId="0" applyNumberFormat="1" applyFont="1" applyFill="1" applyBorder="1" applyAlignment="1">
      <alignment horizontal="center"/>
    </xf>
    <xf numFmtId="3" fontId="13" fillId="2" borderId="0" xfId="0" applyNumberFormat="1" applyFont="1" applyFill="1" applyBorder="1"/>
    <xf numFmtId="0" fontId="22" fillId="0" borderId="0" xfId="0" applyFont="1" applyBorder="1" applyAlignment="1"/>
    <xf numFmtId="0" fontId="44" fillId="0" borderId="0" xfId="7" applyFont="1" applyAlignment="1" applyProtection="1"/>
    <xf numFmtId="3" fontId="15" fillId="0" borderId="47" xfId="0" applyNumberFormat="1" applyFont="1" applyFill="1" applyBorder="1"/>
    <xf numFmtId="3" fontId="15" fillId="0" borderId="55" xfId="0" applyNumberFormat="1" applyFont="1" applyFill="1" applyBorder="1"/>
    <xf numFmtId="0" fontId="13" fillId="0" borderId="0" xfId="0" applyFont="1" applyFill="1" applyBorder="1" applyAlignment="1">
      <alignment horizontal="center"/>
    </xf>
    <xf numFmtId="0" fontId="13" fillId="0" borderId="7" xfId="0" applyFont="1" applyFill="1" applyBorder="1" applyAlignment="1">
      <alignment horizontal="center"/>
    </xf>
    <xf numFmtId="0" fontId="13" fillId="0" borderId="0" xfId="0" applyFont="1" applyFill="1" applyBorder="1" applyAlignment="1">
      <alignment horizontal="center"/>
    </xf>
    <xf numFmtId="3" fontId="16" fillId="0" borderId="33" xfId="0" applyNumberFormat="1" applyFont="1" applyFill="1" applyBorder="1" applyAlignment="1"/>
    <xf numFmtId="3" fontId="16" fillId="0" borderId="13" xfId="0" applyNumberFormat="1" applyFont="1" applyFill="1" applyBorder="1" applyAlignment="1"/>
    <xf numFmtId="3" fontId="13" fillId="0" borderId="13" xfId="0" applyNumberFormat="1" applyFont="1" applyFill="1" applyBorder="1" applyAlignment="1"/>
    <xf numFmtId="3" fontId="13" fillId="0" borderId="24" xfId="0" applyNumberFormat="1" applyFont="1" applyFill="1" applyBorder="1" applyAlignment="1"/>
    <xf numFmtId="0" fontId="15" fillId="0" borderId="56" xfId="0" applyFont="1" applyFill="1" applyBorder="1"/>
    <xf numFmtId="0" fontId="13" fillId="2" borderId="57" xfId="0" applyFont="1" applyFill="1" applyBorder="1" applyAlignment="1"/>
    <xf numFmtId="0" fontId="15" fillId="0" borderId="2" xfId="0" applyFont="1" applyFill="1" applyBorder="1" applyAlignment="1">
      <alignment horizontal="left"/>
    </xf>
    <xf numFmtId="0" fontId="13" fillId="0" borderId="3" xfId="0" applyFont="1" applyFill="1" applyBorder="1" applyAlignment="1">
      <alignment horizontal="center"/>
    </xf>
    <xf numFmtId="0" fontId="13" fillId="0" borderId="27" xfId="0" applyFont="1" applyFill="1" applyBorder="1" applyAlignment="1">
      <alignment horizontal="center"/>
    </xf>
    <xf numFmtId="0" fontId="15" fillId="0" borderId="4" xfId="0" applyFont="1" applyFill="1" applyBorder="1" applyAlignment="1">
      <alignment horizontal="left"/>
    </xf>
    <xf numFmtId="0" fontId="15" fillId="0" borderId="5" xfId="0" applyFont="1" applyFill="1" applyBorder="1" applyAlignment="1">
      <alignment horizontal="left"/>
    </xf>
    <xf numFmtId="0" fontId="13" fillId="0" borderId="6" xfId="0" applyFont="1" applyFill="1" applyBorder="1" applyAlignment="1">
      <alignment horizontal="center"/>
    </xf>
    <xf numFmtId="0" fontId="13" fillId="0" borderId="9" xfId="0" applyFont="1" applyFill="1" applyBorder="1" applyAlignment="1">
      <alignment horizontal="center"/>
    </xf>
    <xf numFmtId="0" fontId="15" fillId="2" borderId="44" xfId="0" applyFont="1" applyFill="1" applyBorder="1"/>
    <xf numFmtId="0" fontId="15" fillId="2" borderId="33" xfId="0" applyFont="1" applyFill="1" applyBorder="1"/>
    <xf numFmtId="0" fontId="15" fillId="2" borderId="34" xfId="0" applyFont="1" applyFill="1" applyBorder="1"/>
    <xf numFmtId="0" fontId="15" fillId="2" borderId="23" xfId="0" applyFont="1" applyFill="1" applyBorder="1" applyAlignment="1">
      <alignment horizontal="left"/>
    </xf>
    <xf numFmtId="0" fontId="15" fillId="2" borderId="24" xfId="0" applyFont="1" applyFill="1" applyBorder="1" applyAlignment="1">
      <alignment horizontal="left"/>
    </xf>
    <xf numFmtId="0" fontId="15" fillId="2" borderId="25" xfId="0" applyFont="1" applyFill="1" applyBorder="1" applyAlignment="1">
      <alignment horizontal="left"/>
    </xf>
    <xf numFmtId="0" fontId="13" fillId="2" borderId="14" xfId="0" applyFont="1" applyFill="1" applyBorder="1" applyAlignment="1"/>
    <xf numFmtId="0" fontId="13" fillId="2" borderId="15" xfId="0" applyFont="1" applyFill="1" applyBorder="1" applyAlignment="1"/>
    <xf numFmtId="0" fontId="15" fillId="2" borderId="20" xfId="0" applyFont="1" applyFill="1" applyBorder="1" applyAlignment="1"/>
    <xf numFmtId="0" fontId="13" fillId="2" borderId="59" xfId="0" applyFont="1" applyFill="1" applyBorder="1" applyAlignment="1"/>
    <xf numFmtId="0" fontId="13" fillId="2" borderId="60" xfId="0" applyFont="1" applyFill="1" applyBorder="1" applyAlignment="1"/>
    <xf numFmtId="0" fontId="13" fillId="2" borderId="61" xfId="0" applyFont="1" applyFill="1" applyBorder="1" applyAlignment="1"/>
    <xf numFmtId="0" fontId="15" fillId="0" borderId="3" xfId="0" applyFont="1" applyFill="1" applyBorder="1" applyAlignment="1">
      <alignment horizontal="left"/>
    </xf>
    <xf numFmtId="0" fontId="15" fillId="0" borderId="0" xfId="0" applyFont="1" applyFill="1" applyBorder="1" applyAlignment="1">
      <alignment horizontal="left"/>
    </xf>
    <xf numFmtId="0" fontId="15" fillId="0" borderId="6" xfId="0" applyFont="1" applyFill="1" applyBorder="1" applyAlignment="1">
      <alignment horizontal="left"/>
    </xf>
    <xf numFmtId="4" fontId="15" fillId="0" borderId="0" xfId="0" applyNumberFormat="1" applyFont="1" applyFill="1" applyBorder="1" applyAlignment="1">
      <alignment horizontal="center"/>
    </xf>
    <xf numFmtId="0" fontId="19" fillId="0" borderId="4" xfId="0" applyFont="1" applyFill="1" applyBorder="1" applyAlignment="1">
      <alignment wrapText="1"/>
    </xf>
    <xf numFmtId="0" fontId="15" fillId="0" borderId="52" xfId="0" applyFont="1" applyFill="1" applyBorder="1" applyAlignment="1">
      <alignment horizontal="center" wrapText="1"/>
    </xf>
    <xf numFmtId="0" fontId="15" fillId="0" borderId="52" xfId="0" applyFont="1" applyFill="1" applyBorder="1" applyAlignment="1">
      <alignment horizontal="center"/>
    </xf>
    <xf numFmtId="0" fontId="15" fillId="49" borderId="52" xfId="0" applyFont="1" applyFill="1" applyBorder="1" applyAlignment="1">
      <alignment horizontal="center"/>
    </xf>
    <xf numFmtId="0" fontId="15" fillId="0" borderId="53" xfId="0" applyFont="1" applyFill="1" applyBorder="1" applyAlignment="1">
      <alignment horizontal="center"/>
    </xf>
    <xf numFmtId="0" fontId="13" fillId="0" borderId="21" xfId="0" applyFont="1" applyFill="1" applyBorder="1" applyAlignment="1"/>
    <xf numFmtId="0" fontId="13" fillId="0" borderId="23" xfId="0" applyFont="1" applyFill="1" applyBorder="1" applyAlignment="1"/>
    <xf numFmtId="0" fontId="13" fillId="0" borderId="13" xfId="0" applyFont="1" applyFill="1" applyBorder="1" applyAlignment="1"/>
    <xf numFmtId="0" fontId="13" fillId="0" borderId="24" xfId="0" applyFont="1" applyFill="1" applyBorder="1" applyAlignment="1"/>
    <xf numFmtId="0" fontId="13" fillId="0" borderId="22" xfId="0" applyFont="1" applyFill="1" applyBorder="1" applyAlignment="1"/>
    <xf numFmtId="0" fontId="13" fillId="0" borderId="25" xfId="0" applyFont="1" applyFill="1" applyBorder="1" applyAlignment="1"/>
    <xf numFmtId="0" fontId="13" fillId="0" borderId="0" xfId="0" applyFont="1" applyFill="1" applyBorder="1" applyAlignment="1">
      <alignment horizontal="center"/>
    </xf>
    <xf numFmtId="0" fontId="13" fillId="0" borderId="7" xfId="0" applyFont="1" applyFill="1" applyBorder="1" applyAlignment="1">
      <alignment horizontal="center"/>
    </xf>
    <xf numFmtId="0" fontId="0" fillId="0" borderId="0" xfId="0" applyFill="1" applyBorder="1"/>
    <xf numFmtId="0" fontId="8" fillId="0" borderId="4" xfId="0" applyFont="1" applyFill="1" applyBorder="1"/>
    <xf numFmtId="0" fontId="22" fillId="0" borderId="4" xfId="0" applyFont="1" applyBorder="1"/>
    <xf numFmtId="0" fontId="51" fillId="0" borderId="4" xfId="0" applyFont="1" applyBorder="1"/>
    <xf numFmtId="0" fontId="51" fillId="0" borderId="4" xfId="0" applyFont="1" applyFill="1" applyBorder="1"/>
    <xf numFmtId="165" fontId="51" fillId="0" borderId="0" xfId="0" applyNumberFormat="1" applyFont="1" applyFill="1" applyBorder="1"/>
    <xf numFmtId="165" fontId="51" fillId="0" borderId="64" xfId="0" applyNumberFormat="1" applyFont="1" applyFill="1" applyBorder="1"/>
    <xf numFmtId="0" fontId="51" fillId="2" borderId="8" xfId="0" applyFont="1" applyFill="1" applyBorder="1"/>
    <xf numFmtId="44" fontId="51" fillId="0" borderId="8" xfId="10" applyFont="1" applyBorder="1"/>
    <xf numFmtId="4" fontId="15" fillId="0" borderId="0" xfId="0" applyNumberFormat="1" applyFont="1" applyAlignment="1">
      <alignment shrinkToFit="1"/>
    </xf>
    <xf numFmtId="0" fontId="15" fillId="0" borderId="0" xfId="0" applyFont="1"/>
    <xf numFmtId="3" fontId="15" fillId="0" borderId="52" xfId="0" applyNumberFormat="1" applyFont="1" applyFill="1" applyBorder="1"/>
    <xf numFmtId="3" fontId="15" fillId="0" borderId="0" xfId="0" applyNumberFormat="1" applyFont="1" applyFill="1" applyBorder="1"/>
    <xf numFmtId="168" fontId="15" fillId="0" borderId="0" xfId="10" applyNumberFormat="1" applyFont="1" applyFill="1" applyBorder="1" applyAlignment="1">
      <alignment shrinkToFit="1"/>
    </xf>
    <xf numFmtId="168" fontId="15" fillId="0" borderId="0" xfId="10" applyNumberFormat="1" applyFont="1" applyFill="1" applyBorder="1"/>
    <xf numFmtId="3" fontId="15" fillId="0" borderId="50" xfId="0" applyNumberFormat="1" applyFont="1" applyFill="1" applyBorder="1"/>
    <xf numFmtId="3" fontId="15" fillId="0" borderId="48" xfId="0" applyNumberFormat="1" applyFont="1" applyFill="1" applyBorder="1"/>
    <xf numFmtId="3" fontId="52" fillId="2" borderId="31" xfId="0" applyNumberFormat="1" applyFont="1" applyFill="1" applyBorder="1" applyAlignment="1">
      <alignment wrapText="1"/>
    </xf>
    <xf numFmtId="3" fontId="52" fillId="2" borderId="50" xfId="0" applyNumberFormat="1" applyFont="1" applyFill="1" applyBorder="1" applyAlignment="1">
      <alignment wrapText="1"/>
    </xf>
    <xf numFmtId="0" fontId="52" fillId="2" borderId="63" xfId="0" applyFont="1" applyFill="1" applyBorder="1"/>
    <xf numFmtId="0" fontId="52" fillId="2" borderId="49" xfId="0" applyFont="1" applyFill="1" applyBorder="1"/>
    <xf numFmtId="0" fontId="52" fillId="2" borderId="49" xfId="9" applyNumberFormat="1" applyFont="1" applyFill="1" applyBorder="1" applyAlignment="1">
      <alignment horizontal="center"/>
    </xf>
    <xf numFmtId="8" fontId="52" fillId="2" borderId="49" xfId="10" applyNumberFormat="1" applyFont="1" applyFill="1" applyBorder="1"/>
    <xf numFmtId="44" fontId="52" fillId="0" borderId="49" xfId="10" applyFont="1" applyFill="1" applyBorder="1" applyAlignment="1">
      <alignment shrinkToFit="1"/>
    </xf>
    <xf numFmtId="44" fontId="52" fillId="49" borderId="49" xfId="10" applyFont="1" applyFill="1" applyBorder="1" applyAlignment="1">
      <alignment shrinkToFit="1"/>
    </xf>
    <xf numFmtId="44" fontId="52" fillId="0" borderId="62" xfId="10" applyFont="1" applyFill="1" applyBorder="1" applyAlignment="1">
      <alignment shrinkToFit="1"/>
    </xf>
    <xf numFmtId="3" fontId="52" fillId="2" borderId="31" xfId="0" applyNumberFormat="1" applyFont="1" applyFill="1" applyBorder="1"/>
    <xf numFmtId="3" fontId="52" fillId="2" borderId="8" xfId="0" applyNumberFormat="1" applyFont="1" applyFill="1" applyBorder="1"/>
    <xf numFmtId="0" fontId="52" fillId="2" borderId="8" xfId="9" applyNumberFormat="1" applyFont="1" applyFill="1" applyBorder="1" applyAlignment="1">
      <alignment horizontal="center"/>
    </xf>
    <xf numFmtId="8" fontId="52" fillId="2" borderId="8" xfId="10" applyNumberFormat="1" applyFont="1" applyFill="1" applyBorder="1"/>
    <xf numFmtId="44" fontId="52" fillId="0" borderId="8" xfId="10" applyFont="1" applyFill="1" applyBorder="1" applyAlignment="1">
      <alignment shrinkToFit="1"/>
    </xf>
    <xf numFmtId="44" fontId="52" fillId="49" borderId="8" xfId="10" applyFont="1" applyFill="1" applyBorder="1" applyAlignment="1">
      <alignment shrinkToFit="1"/>
    </xf>
    <xf numFmtId="3" fontId="52" fillId="2" borderId="48" xfId="0" applyNumberFormat="1" applyFont="1" applyFill="1" applyBorder="1"/>
    <xf numFmtId="0" fontId="52" fillId="2" borderId="48" xfId="9" applyNumberFormat="1" applyFont="1" applyFill="1" applyBorder="1" applyAlignment="1">
      <alignment horizontal="center"/>
    </xf>
    <xf numFmtId="8" fontId="52" fillId="2" borderId="48" xfId="10" applyNumberFormat="1" applyFont="1" applyFill="1" applyBorder="1"/>
    <xf numFmtId="44" fontId="52" fillId="0" borderId="48" xfId="10" applyFont="1" applyFill="1" applyBorder="1" applyAlignment="1">
      <alignment shrinkToFit="1"/>
    </xf>
    <xf numFmtId="44" fontId="52" fillId="49" borderId="48" xfId="10" applyFont="1" applyFill="1" applyBorder="1" applyAlignment="1">
      <alignment shrinkToFit="1"/>
    </xf>
    <xf numFmtId="3" fontId="52" fillId="0" borderId="52" xfId="0" applyNumberFormat="1" applyFont="1" applyFill="1" applyBorder="1"/>
    <xf numFmtId="44" fontId="52" fillId="0" borderId="52" xfId="10" applyFont="1" applyFill="1" applyBorder="1" applyAlignment="1">
      <alignment shrinkToFit="1"/>
    </xf>
    <xf numFmtId="44" fontId="52" fillId="49" borderId="52" xfId="10" applyFont="1" applyFill="1" applyBorder="1" applyAlignment="1">
      <alignment shrinkToFit="1"/>
    </xf>
    <xf numFmtId="44" fontId="52" fillId="0" borderId="53" xfId="10" applyFont="1" applyFill="1" applyBorder="1" applyAlignment="1">
      <alignment shrinkToFit="1"/>
    </xf>
    <xf numFmtId="44" fontId="52" fillId="0" borderId="0" xfId="10" applyFont="1" applyFill="1" applyBorder="1" applyAlignment="1">
      <alignment shrinkToFit="1"/>
    </xf>
    <xf numFmtId="44" fontId="52" fillId="0" borderId="51" xfId="10" applyFont="1" applyFill="1" applyBorder="1" applyAlignment="1">
      <alignment shrinkToFit="1"/>
    </xf>
    <xf numFmtId="168" fontId="53" fillId="0" borderId="10" xfId="10" applyNumberFormat="1" applyFont="1" applyFill="1" applyBorder="1" applyAlignment="1">
      <alignment shrinkToFit="1"/>
    </xf>
    <xf numFmtId="168" fontId="53" fillId="0" borderId="10" xfId="10" applyNumberFormat="1" applyFont="1" applyFill="1" applyBorder="1"/>
    <xf numFmtId="44" fontId="53" fillId="0" borderId="8" xfId="10" applyFont="1" applyFill="1" applyBorder="1" applyAlignment="1">
      <alignment shrinkToFit="1"/>
    </xf>
    <xf numFmtId="3" fontId="53" fillId="2" borderId="65" xfId="0" applyNumberFormat="1" applyFont="1" applyFill="1" applyBorder="1" applyAlignment="1">
      <alignment wrapText="1"/>
    </xf>
    <xf numFmtId="3" fontId="53" fillId="2" borderId="66" xfId="0" applyNumberFormat="1" applyFont="1" applyFill="1" applyBorder="1"/>
    <xf numFmtId="0" fontId="53" fillId="2" borderId="66" xfId="9" applyNumberFormat="1" applyFont="1" applyFill="1" applyBorder="1" applyAlignment="1">
      <alignment horizontal="center"/>
    </xf>
    <xf numFmtId="8" fontId="53" fillId="2" borderId="66" xfId="10" applyNumberFormat="1" applyFont="1" applyFill="1" applyBorder="1"/>
    <xf numFmtId="44" fontId="53" fillId="0" borderId="66" xfId="10" applyFont="1" applyFill="1" applyBorder="1" applyAlignment="1">
      <alignment shrinkToFit="1"/>
    </xf>
    <xf numFmtId="44" fontId="53" fillId="49" borderId="66" xfId="10" applyFont="1" applyFill="1" applyBorder="1" applyAlignment="1">
      <alignment shrinkToFit="1"/>
    </xf>
    <xf numFmtId="44" fontId="53" fillId="0" borderId="67" xfId="10" applyFont="1" applyFill="1" applyBorder="1" applyAlignment="1">
      <alignment shrinkToFit="1"/>
    </xf>
    <xf numFmtId="44" fontId="53" fillId="0" borderId="52" xfId="10" applyFont="1" applyFill="1" applyBorder="1" applyAlignment="1">
      <alignment shrinkToFit="1"/>
    </xf>
    <xf numFmtId="44" fontId="53" fillId="49" borderId="52" xfId="10" applyFont="1" applyFill="1" applyBorder="1" applyAlignment="1">
      <alignment shrinkToFit="1"/>
    </xf>
    <xf numFmtId="44" fontId="53" fillId="0" borderId="53" xfId="10" applyFont="1" applyFill="1" applyBorder="1" applyAlignment="1">
      <alignment shrinkToFit="1"/>
    </xf>
    <xf numFmtId="3" fontId="52" fillId="0" borderId="22" xfId="0" applyNumberFormat="1" applyFont="1" applyFill="1" applyBorder="1" applyAlignment="1">
      <alignment shrinkToFit="1"/>
    </xf>
    <xf numFmtId="3" fontId="52" fillId="0" borderId="25" xfId="0" applyNumberFormat="1" applyFont="1" applyFill="1" applyBorder="1" applyAlignment="1">
      <alignment shrinkToFit="1"/>
    </xf>
    <xf numFmtId="168" fontId="53" fillId="0" borderId="48" xfId="10" applyNumberFormat="1" applyFont="1" applyFill="1" applyBorder="1" applyAlignment="1">
      <alignment shrinkToFit="1"/>
    </xf>
    <xf numFmtId="168" fontId="53" fillId="0" borderId="48" xfId="10" applyNumberFormat="1" applyFont="1" applyFill="1" applyBorder="1"/>
    <xf numFmtId="168" fontId="53" fillId="0" borderId="51" xfId="10" applyNumberFormat="1" applyFont="1" applyFill="1" applyBorder="1" applyAlignment="1">
      <alignment shrinkToFit="1"/>
    </xf>
    <xf numFmtId="44" fontId="54" fillId="0" borderId="8" xfId="0" applyNumberFormat="1" applyFont="1" applyBorder="1" applyAlignment="1"/>
    <xf numFmtId="165" fontId="51" fillId="0" borderId="68" xfId="0" applyNumberFormat="1" applyFont="1" applyFill="1" applyBorder="1"/>
    <xf numFmtId="0" fontId="49" fillId="0" borderId="4" xfId="0" applyFont="1" applyBorder="1"/>
    <xf numFmtId="165" fontId="51" fillId="0" borderId="69" xfId="0" applyNumberFormat="1" applyFont="1" applyFill="1" applyBorder="1"/>
    <xf numFmtId="0" fontId="49" fillId="0" borderId="70" xfId="0" applyFont="1" applyBorder="1"/>
    <xf numFmtId="0" fontId="5" fillId="0" borderId="0" xfId="2735"/>
    <xf numFmtId="44" fontId="0" fillId="0" borderId="0" xfId="2736" applyFont="1"/>
    <xf numFmtId="0" fontId="5" fillId="0" borderId="0" xfId="2735" applyAlignment="1">
      <alignment horizontal="left" indent="3"/>
    </xf>
    <xf numFmtId="44" fontId="0" fillId="0" borderId="0" xfId="2736" applyFont="1" applyAlignment="1">
      <alignment horizontal="right"/>
    </xf>
    <xf numFmtId="0" fontId="5" fillId="0" borderId="0" xfId="2735" applyAlignment="1">
      <alignment horizontal="left"/>
    </xf>
    <xf numFmtId="0" fontId="5" fillId="0" borderId="0" xfId="2735" applyAlignment="1">
      <alignment horizontal="center"/>
    </xf>
    <xf numFmtId="44" fontId="0" fillId="0" borderId="2" xfId="2736" applyFont="1" applyBorder="1"/>
    <xf numFmtId="0" fontId="55" fillId="0" borderId="3" xfId="2735" applyFont="1" applyBorder="1"/>
    <xf numFmtId="0" fontId="0" fillId="0" borderId="27" xfId="2736" applyNumberFormat="1" applyFont="1" applyFill="1" applyBorder="1" applyAlignment="1">
      <alignment horizontal="center"/>
    </xf>
    <xf numFmtId="0" fontId="0" fillId="51" borderId="71" xfId="2736" applyNumberFormat="1" applyFont="1" applyFill="1" applyBorder="1" applyAlignment="1">
      <alignment horizontal="center"/>
    </xf>
    <xf numFmtId="0" fontId="5" fillId="0" borderId="2" xfId="2735" applyBorder="1"/>
    <xf numFmtId="0" fontId="55" fillId="0" borderId="3" xfId="2735" applyFont="1" applyBorder="1" applyAlignment="1">
      <alignment horizontal="right"/>
    </xf>
    <xf numFmtId="0" fontId="5" fillId="0" borderId="27" xfId="2735" applyBorder="1"/>
    <xf numFmtId="44" fontId="0" fillId="0" borderId="4" xfId="2736" applyFont="1" applyBorder="1"/>
    <xf numFmtId="44" fontId="0" fillId="0" borderId="0" xfId="2736" applyFont="1" applyBorder="1" applyAlignment="1">
      <alignment horizontal="right"/>
    </xf>
    <xf numFmtId="0" fontId="0" fillId="0" borderId="7" xfId="2736" applyNumberFormat="1" applyFont="1" applyBorder="1" applyAlignment="1">
      <alignment horizontal="center"/>
    </xf>
    <xf numFmtId="0" fontId="0" fillId="51" borderId="72" xfId="2736" applyNumberFormat="1" applyFont="1" applyFill="1" applyBorder="1" applyAlignment="1">
      <alignment horizontal="center"/>
    </xf>
    <xf numFmtId="44" fontId="0" fillId="0" borderId="4" xfId="2736" applyFont="1" applyBorder="1" applyAlignment="1">
      <alignment horizontal="right"/>
    </xf>
    <xf numFmtId="0" fontId="5" fillId="3" borderId="8" xfId="2735" applyFill="1" applyBorder="1" applyAlignment="1" applyProtection="1">
      <alignment horizontal="center"/>
      <protection locked="0"/>
    </xf>
    <xf numFmtId="0" fontId="5" fillId="0" borderId="7" xfId="2735" applyBorder="1"/>
    <xf numFmtId="0" fontId="5" fillId="0" borderId="4" xfId="2735" applyBorder="1" applyAlignment="1">
      <alignment horizontal="right"/>
    </xf>
    <xf numFmtId="14" fontId="5" fillId="3" borderId="8" xfId="2735" applyNumberFormat="1" applyFill="1" applyBorder="1" applyAlignment="1" applyProtection="1">
      <alignment horizontal="center"/>
      <protection locked="0"/>
    </xf>
    <xf numFmtId="44" fontId="0" fillId="0" borderId="0" xfId="2736" applyFont="1" applyBorder="1"/>
    <xf numFmtId="44" fontId="0" fillId="0" borderId="7" xfId="2736" applyFont="1" applyBorder="1"/>
    <xf numFmtId="44" fontId="0" fillId="51" borderId="72" xfId="2736" applyFont="1" applyFill="1" applyBorder="1"/>
    <xf numFmtId="10" fontId="5" fillId="26" borderId="8" xfId="2735" applyNumberFormat="1" applyFill="1" applyBorder="1" applyAlignment="1" applyProtection="1">
      <alignment horizontal="center"/>
      <protection locked="0"/>
    </xf>
    <xf numFmtId="0" fontId="5" fillId="0" borderId="0" xfId="2735" applyAlignment="1">
      <alignment horizontal="right"/>
    </xf>
    <xf numFmtId="0" fontId="45" fillId="0" borderId="0" xfId="2735" applyFont="1" applyAlignment="1">
      <alignment horizontal="center"/>
    </xf>
    <xf numFmtId="44" fontId="45" fillId="51" borderId="72" xfId="2736" applyFont="1" applyFill="1" applyBorder="1" applyAlignment="1">
      <alignment horizontal="center"/>
    </xf>
    <xf numFmtId="0" fontId="45" fillId="0" borderId="0" xfId="2735" applyFont="1"/>
    <xf numFmtId="44" fontId="0" fillId="51" borderId="72" xfId="2736" applyFont="1" applyFill="1" applyBorder="1" applyAlignment="1">
      <alignment horizontal="center"/>
    </xf>
    <xf numFmtId="0" fontId="5" fillId="0" borderId="8" xfId="2735" applyBorder="1"/>
    <xf numFmtId="0" fontId="5" fillId="0" borderId="15" xfId="2735" applyBorder="1" applyAlignment="1">
      <alignment horizontal="center"/>
    </xf>
    <xf numFmtId="44" fontId="0" fillId="0" borderId="31" xfId="2736" applyFont="1" applyBorder="1"/>
    <xf numFmtId="44" fontId="0" fillId="0" borderId="8" xfId="2736" applyFont="1" applyBorder="1"/>
    <xf numFmtId="44" fontId="0" fillId="0" borderId="32" xfId="2736" applyFont="1" applyBorder="1"/>
    <xf numFmtId="169" fontId="0" fillId="0" borderId="0" xfId="2737" applyNumberFormat="1" applyFont="1"/>
    <xf numFmtId="0" fontId="4" fillId="0" borderId="0" xfId="2735" applyFont="1"/>
    <xf numFmtId="44" fontId="8" fillId="0" borderId="0" xfId="2736" applyFont="1" applyAlignment="1">
      <alignment horizontal="right"/>
    </xf>
    <xf numFmtId="44" fontId="22" fillId="0" borderId="0" xfId="2736" applyFont="1" applyBorder="1" applyAlignment="1">
      <alignment horizontal="center"/>
    </xf>
    <xf numFmtId="0" fontId="4" fillId="0" borderId="8" xfId="2735" applyFont="1" applyBorder="1"/>
    <xf numFmtId="0" fontId="0" fillId="52" borderId="0" xfId="2736" applyNumberFormat="1" applyFont="1" applyFill="1" applyAlignment="1">
      <alignment horizontal="center"/>
    </xf>
    <xf numFmtId="0" fontId="3" fillId="0" borderId="0" xfId="2735" applyFont="1" applyAlignment="1">
      <alignment horizontal="left" indent="3"/>
    </xf>
    <xf numFmtId="0" fontId="2" fillId="0" borderId="0" xfId="2735" applyFont="1" applyProtection="1">
      <protection locked="0"/>
    </xf>
    <xf numFmtId="0" fontId="2" fillId="0" borderId="0" xfId="2735" applyFont="1"/>
    <xf numFmtId="44" fontId="22" fillId="0" borderId="4" xfId="2736" quotePrefix="1" applyFont="1" applyBorder="1" applyAlignment="1">
      <alignment horizontal="center"/>
    </xf>
    <xf numFmtId="44" fontId="22" fillId="0" borderId="7" xfId="2736" quotePrefix="1" applyFont="1" applyBorder="1" applyAlignment="1">
      <alignment horizontal="center"/>
    </xf>
    <xf numFmtId="44" fontId="5" fillId="0" borderId="0" xfId="2735" applyNumberFormat="1"/>
    <xf numFmtId="0" fontId="43" fillId="0" borderId="0" xfId="0" applyFont="1" applyAlignment="1">
      <alignment horizontal="center"/>
    </xf>
    <xf numFmtId="0" fontId="19" fillId="0" borderId="5" xfId="0" applyFont="1" applyFill="1" applyBorder="1" applyAlignment="1"/>
    <xf numFmtId="3" fontId="15" fillId="0" borderId="12" xfId="0" applyNumberFormat="1" applyFont="1" applyFill="1" applyBorder="1" applyAlignment="1">
      <alignment horizontal="center" shrinkToFit="1"/>
    </xf>
    <xf numFmtId="3" fontId="15" fillId="0" borderId="19" xfId="0" applyNumberFormat="1" applyFont="1" applyFill="1" applyBorder="1" applyAlignment="1">
      <alignment horizontal="center" shrinkToFit="1"/>
    </xf>
    <xf numFmtId="0" fontId="45" fillId="0" borderId="8" xfId="0" applyFont="1" applyBorder="1" applyAlignment="1">
      <alignment vertical="center"/>
    </xf>
    <xf numFmtId="0" fontId="45" fillId="0" borderId="8" xfId="0" applyFont="1" applyBorder="1" applyAlignment="1">
      <alignment vertical="center" wrapText="1"/>
    </xf>
    <xf numFmtId="0" fontId="0" fillId="0" borderId="0" xfId="0" applyFont="1"/>
    <xf numFmtId="0" fontId="0" fillId="0" borderId="0" xfId="0" applyFont="1" applyAlignment="1">
      <alignment horizontal="left"/>
    </xf>
    <xf numFmtId="44" fontId="0" fillId="0" borderId="0" xfId="0" applyNumberFormat="1" applyFont="1"/>
    <xf numFmtId="0" fontId="0" fillId="0" borderId="0" xfId="0" applyAlignment="1">
      <alignment horizontal="left"/>
    </xf>
    <xf numFmtId="0" fontId="0" fillId="0" borderId="8" xfId="0" applyFont="1" applyBorder="1" applyAlignment="1">
      <alignment horizontal="left" wrapText="1"/>
    </xf>
    <xf numFmtId="44" fontId="0" fillId="0" borderId="8" xfId="0" applyNumberFormat="1" applyFont="1" applyBorder="1"/>
    <xf numFmtId="0" fontId="0" fillId="0" borderId="8" xfId="0" applyFont="1" applyBorder="1"/>
    <xf numFmtId="44" fontId="57" fillId="0" borderId="8" xfId="2497" applyNumberFormat="1" applyFont="1" applyBorder="1"/>
    <xf numFmtId="44" fontId="8" fillId="0" borderId="8" xfId="2498" applyNumberFormat="1" applyFont="1" applyBorder="1"/>
    <xf numFmtId="0" fontId="0" fillId="0" borderId="8" xfId="0" applyBorder="1"/>
    <xf numFmtId="10" fontId="0" fillId="0" borderId="8" xfId="2738" applyNumberFormat="1" applyFont="1" applyBorder="1"/>
    <xf numFmtId="0" fontId="43" fillId="0" borderId="0" xfId="0" applyFont="1" applyAlignment="1"/>
    <xf numFmtId="0" fontId="8" fillId="0" borderId="0" xfId="0" applyFont="1" applyBorder="1" applyAlignment="1">
      <alignment wrapText="1"/>
    </xf>
    <xf numFmtId="0" fontId="22" fillId="0" borderId="8" xfId="0" applyFont="1" applyBorder="1" applyAlignment="1">
      <alignment horizontal="center" vertical="top" wrapText="1"/>
    </xf>
    <xf numFmtId="0" fontId="58" fillId="0" borderId="8" xfId="0" applyFont="1" applyBorder="1" applyAlignment="1">
      <alignment horizontal="center" vertical="top" wrapText="1"/>
    </xf>
    <xf numFmtId="3" fontId="59" fillId="0" borderId="0" xfId="0" applyNumberFormat="1" applyFont="1" applyFill="1" applyAlignment="1"/>
    <xf numFmtId="10" fontId="15" fillId="0" borderId="10" xfId="2738" applyNumberFormat="1" applyFont="1" applyFill="1" applyBorder="1"/>
    <xf numFmtId="10" fontId="0" fillId="0" borderId="0" xfId="2738" applyNumberFormat="1" applyFont="1" applyFill="1" applyBorder="1"/>
    <xf numFmtId="10" fontId="0" fillId="0" borderId="0" xfId="2738" applyNumberFormat="1" applyFont="1" applyBorder="1"/>
    <xf numFmtId="0" fontId="22" fillId="50" borderId="4" xfId="0" applyFont="1" applyFill="1" applyBorder="1"/>
    <xf numFmtId="44" fontId="53" fillId="0" borderId="10" xfId="10" applyFont="1" applyFill="1" applyBorder="1" applyAlignment="1">
      <alignment shrinkToFit="1"/>
    </xf>
    <xf numFmtId="0" fontId="60" fillId="0" borderId="0" xfId="0" applyFont="1" applyAlignment="1">
      <alignment horizontal="center"/>
    </xf>
    <xf numFmtId="0" fontId="61" fillId="0" borderId="0" xfId="0" applyFont="1"/>
    <xf numFmtId="0" fontId="62" fillId="0" borderId="0" xfId="0" applyFont="1" applyAlignment="1">
      <alignment horizontal="center"/>
    </xf>
    <xf numFmtId="0" fontId="63" fillId="0" borderId="0" xfId="0" applyFont="1" applyAlignment="1"/>
    <xf numFmtId="0" fontId="61" fillId="0" borderId="0" xfId="0" applyFont="1" applyAlignment="1"/>
    <xf numFmtId="0" fontId="63" fillId="0" borderId="0" xfId="0" applyFont="1" applyAlignment="1">
      <alignment horizontal="center"/>
    </xf>
    <xf numFmtId="0" fontId="60" fillId="0" borderId="15" xfId="0" applyFont="1" applyBorder="1" applyAlignment="1">
      <alignment horizontal="center"/>
    </xf>
    <xf numFmtId="0" fontId="60" fillId="0" borderId="13" xfId="0" applyFont="1" applyBorder="1" applyAlignment="1">
      <alignment horizontal="center"/>
    </xf>
    <xf numFmtId="0" fontId="60" fillId="0" borderId="14" xfId="0" applyFont="1" applyBorder="1" applyAlignment="1">
      <alignment horizontal="center"/>
    </xf>
    <xf numFmtId="0" fontId="60" fillId="0" borderId="48" xfId="0" applyFont="1" applyBorder="1" applyAlignment="1">
      <alignment horizontal="center" wrapText="1"/>
    </xf>
    <xf numFmtId="0" fontId="60" fillId="0" borderId="48" xfId="0" applyFont="1" applyBorder="1" applyAlignment="1">
      <alignment horizontal="center"/>
    </xf>
    <xf numFmtId="0" fontId="60" fillId="0" borderId="49" xfId="0" applyFont="1" applyBorder="1" applyAlignment="1">
      <alignment horizontal="center"/>
    </xf>
    <xf numFmtId="0" fontId="61" fillId="0" borderId="49" xfId="0" applyFont="1" applyBorder="1"/>
    <xf numFmtId="0" fontId="60" fillId="0" borderId="8" xfId="0" applyFont="1" applyBorder="1" applyAlignment="1">
      <alignment horizontal="center"/>
    </xf>
    <xf numFmtId="0" fontId="60" fillId="0" borderId="8" xfId="0" applyFont="1" applyBorder="1" applyAlignment="1">
      <alignment horizontal="left" wrapText="1"/>
    </xf>
    <xf numFmtId="15" fontId="60" fillId="0" borderId="8" xfId="0" applyNumberFormat="1" applyFont="1" applyBorder="1" applyAlignment="1">
      <alignment horizontal="center"/>
    </xf>
    <xf numFmtId="0" fontId="65" fillId="0" borderId="0" xfId="0" applyFont="1"/>
    <xf numFmtId="49" fontId="60" fillId="0" borderId="8" xfId="0" applyNumberFormat="1" applyFont="1" applyBorder="1" applyAlignment="1">
      <alignment horizontal="center"/>
    </xf>
    <xf numFmtId="0" fontId="66" fillId="0" borderId="0" xfId="0" applyFont="1"/>
    <xf numFmtId="44" fontId="53" fillId="0" borderId="10" xfId="10" applyNumberFormat="1" applyFont="1" applyFill="1" applyBorder="1" applyAlignment="1">
      <alignment shrinkToFit="1"/>
    </xf>
    <xf numFmtId="44" fontId="53" fillId="0" borderId="11" xfId="10" applyNumberFormat="1" applyFont="1" applyFill="1" applyBorder="1" applyAlignment="1">
      <alignment shrinkToFit="1"/>
    </xf>
    <xf numFmtId="44" fontId="53" fillId="0" borderId="10" xfId="10" applyNumberFormat="1" applyFont="1" applyFill="1" applyBorder="1"/>
    <xf numFmtId="44" fontId="53" fillId="0" borderId="48" xfId="10" applyFont="1" applyFill="1" applyBorder="1" applyAlignment="1">
      <alignment shrinkToFit="1"/>
    </xf>
    <xf numFmtId="44" fontId="53" fillId="0" borderId="51" xfId="10" applyFont="1" applyFill="1" applyBorder="1" applyAlignment="1">
      <alignment shrinkToFit="1"/>
    </xf>
    <xf numFmtId="0" fontId="67" fillId="0" borderId="0" xfId="0" applyNumberFormat="1" applyFont="1" applyAlignment="1"/>
    <xf numFmtId="0" fontId="63" fillId="0" borderId="0" xfId="0" applyFont="1" applyAlignment="1">
      <alignment horizontal="left" wrapText="1"/>
    </xf>
    <xf numFmtId="0" fontId="63" fillId="0" borderId="0" xfId="0" applyFont="1" applyAlignment="1">
      <alignment horizontal="left"/>
    </xf>
    <xf numFmtId="0" fontId="43" fillId="0" borderId="0" xfId="0" applyFont="1" applyAlignment="1">
      <alignment horizontal="center"/>
    </xf>
    <xf numFmtId="0" fontId="14" fillId="0" borderId="0" xfId="0" applyFont="1" applyAlignment="1">
      <alignment horizontal="center"/>
    </xf>
    <xf numFmtId="3" fontId="15" fillId="0" borderId="34" xfId="0" applyNumberFormat="1" applyFont="1" applyFill="1" applyBorder="1" applyAlignment="1">
      <alignment horizontal="left"/>
    </xf>
    <xf numFmtId="3" fontId="15" fillId="0" borderId="54" xfId="0" applyNumberFormat="1" applyFont="1" applyFill="1" applyBorder="1" applyAlignment="1">
      <alignment horizontal="left"/>
    </xf>
    <xf numFmtId="3" fontId="13" fillId="0" borderId="22" xfId="0" applyNumberFormat="1" applyFont="1" applyFill="1" applyBorder="1" applyAlignment="1">
      <alignment horizontal="center"/>
    </xf>
    <xf numFmtId="3" fontId="13" fillId="0" borderId="54" xfId="0" applyNumberFormat="1" applyFont="1" applyFill="1" applyBorder="1" applyAlignment="1">
      <alignment horizontal="center"/>
    </xf>
    <xf numFmtId="0" fontId="13" fillId="2" borderId="50" xfId="0" applyFont="1" applyFill="1" applyBorder="1" applyAlignment="1">
      <alignment horizontal="center"/>
    </xf>
    <xf numFmtId="0" fontId="13" fillId="2" borderId="48" xfId="0" applyFont="1" applyFill="1" applyBorder="1" applyAlignment="1">
      <alignment horizontal="center"/>
    </xf>
    <xf numFmtId="0" fontId="13" fillId="2" borderId="51" xfId="0" applyFont="1" applyFill="1" applyBorder="1" applyAlignment="1">
      <alignment horizontal="center"/>
    </xf>
    <xf numFmtId="0" fontId="13" fillId="2" borderId="31" xfId="0" applyFont="1" applyFill="1" applyBorder="1" applyAlignment="1">
      <alignment horizontal="center"/>
    </xf>
    <xf numFmtId="0" fontId="13" fillId="2" borderId="8" xfId="0" applyFont="1" applyFill="1" applyBorder="1" applyAlignment="1">
      <alignment horizontal="center"/>
    </xf>
    <xf numFmtId="0" fontId="13" fillId="2" borderId="32" xfId="0" applyFont="1" applyFill="1" applyBorder="1" applyAlignment="1">
      <alignment horizontal="center"/>
    </xf>
    <xf numFmtId="0" fontId="14" fillId="0" borderId="0" xfId="0" applyFont="1" applyBorder="1" applyAlignment="1">
      <alignment horizontal="center"/>
    </xf>
    <xf numFmtId="3" fontId="19" fillId="0" borderId="34" xfId="0" applyNumberFormat="1" applyFont="1" applyFill="1" applyBorder="1" applyAlignment="1">
      <alignment shrinkToFit="1"/>
    </xf>
    <xf numFmtId="3" fontId="19" fillId="0" borderId="22" xfId="0" applyNumberFormat="1" applyFont="1" applyFill="1" applyBorder="1" applyAlignment="1">
      <alignment shrinkToFit="1"/>
    </xf>
    <xf numFmtId="10" fontId="21" fillId="3" borderId="4" xfId="0" applyNumberFormat="1" applyFont="1" applyFill="1" applyBorder="1" applyAlignment="1">
      <alignment horizontal="center"/>
    </xf>
    <xf numFmtId="10" fontId="21" fillId="3" borderId="0" xfId="0" applyNumberFormat="1" applyFont="1" applyFill="1" applyBorder="1" applyAlignment="1">
      <alignment horizontal="center"/>
    </xf>
    <xf numFmtId="0" fontId="18" fillId="3" borderId="0" xfId="0" applyFont="1" applyFill="1" applyBorder="1" applyAlignment="1">
      <alignment horizontal="center"/>
    </xf>
    <xf numFmtId="0" fontId="18" fillId="3" borderId="7" xfId="0" applyFont="1" applyFill="1" applyBorder="1" applyAlignment="1">
      <alignment horizontal="center"/>
    </xf>
    <xf numFmtId="10" fontId="19" fillId="0" borderId="4" xfId="0" applyNumberFormat="1" applyFont="1" applyFill="1" applyBorder="1" applyAlignment="1">
      <alignment horizontal="center"/>
    </xf>
    <xf numFmtId="10" fontId="19" fillId="0" borderId="0" xfId="0" applyNumberFormat="1" applyFont="1" applyFill="1" applyBorder="1" applyAlignment="1">
      <alignment horizontal="center"/>
    </xf>
    <xf numFmtId="0" fontId="13" fillId="0" borderId="0" xfId="0" applyFont="1" applyFill="1" applyBorder="1" applyAlignment="1">
      <alignment horizontal="center"/>
    </xf>
    <xf numFmtId="0" fontId="13" fillId="0" borderId="7" xfId="0" applyFont="1" applyFill="1" applyBorder="1" applyAlignment="1">
      <alignment horizontal="center"/>
    </xf>
    <xf numFmtId="10" fontId="19" fillId="0" borderId="18" xfId="0" applyNumberFormat="1" applyFont="1" applyFill="1" applyBorder="1" applyAlignment="1">
      <alignment horizontal="center"/>
    </xf>
    <xf numFmtId="10" fontId="19" fillId="0" borderId="12" xfId="0" applyNumberFormat="1" applyFont="1" applyFill="1" applyBorder="1" applyAlignment="1">
      <alignment horizontal="center"/>
    </xf>
    <xf numFmtId="0" fontId="13" fillId="0" borderId="12" xfId="0" applyFont="1" applyBorder="1" applyAlignment="1">
      <alignment horizontal="center"/>
    </xf>
    <xf numFmtId="0" fontId="13" fillId="0" borderId="19" xfId="0" applyFont="1" applyBorder="1" applyAlignment="1">
      <alignment horizontal="center"/>
    </xf>
    <xf numFmtId="0" fontId="15" fillId="0" borderId="44" xfId="0" applyFont="1" applyFill="1" applyBorder="1" applyAlignment="1">
      <alignment horizontal="left"/>
    </xf>
    <xf numFmtId="0" fontId="15" fillId="0" borderId="21" xfId="0" applyFont="1" applyFill="1" applyBorder="1" applyAlignment="1">
      <alignment horizontal="left"/>
    </xf>
    <xf numFmtId="0" fontId="15" fillId="0" borderId="33" xfId="0" applyFont="1" applyFill="1" applyBorder="1" applyAlignment="1">
      <alignment horizontal="left"/>
    </xf>
    <xf numFmtId="0" fontId="15" fillId="0" borderId="13" xfId="0" applyFont="1" applyFill="1" applyBorder="1" applyAlignment="1">
      <alignment horizontal="left"/>
    </xf>
    <xf numFmtId="0" fontId="15" fillId="0" borderId="58" xfId="0" applyFont="1" applyFill="1" applyBorder="1" applyAlignment="1">
      <alignment horizontal="left"/>
    </xf>
    <xf numFmtId="0" fontId="15" fillId="0" borderId="22" xfId="0" applyFont="1" applyFill="1" applyBorder="1" applyAlignment="1">
      <alignment horizontal="left"/>
    </xf>
    <xf numFmtId="0" fontId="13" fillId="2" borderId="29" xfId="0" applyFont="1" applyFill="1" applyBorder="1" applyAlignment="1">
      <alignment horizontal="center"/>
    </xf>
    <xf numFmtId="0" fontId="13" fillId="2" borderId="28" xfId="0" applyFont="1" applyFill="1" applyBorder="1" applyAlignment="1">
      <alignment horizontal="center"/>
    </xf>
    <xf numFmtId="0" fontId="13" fillId="2" borderId="30" xfId="0" applyFont="1" applyFill="1" applyBorder="1" applyAlignment="1">
      <alignment horizontal="center"/>
    </xf>
    <xf numFmtId="3" fontId="15" fillId="0" borderId="55" xfId="0" applyNumberFormat="1" applyFont="1" applyFill="1" applyBorder="1" applyAlignment="1">
      <alignment wrapText="1"/>
    </xf>
    <xf numFmtId="3" fontId="15" fillId="0" borderId="10" xfId="0" applyNumberFormat="1" applyFont="1" applyFill="1" applyBorder="1" applyAlignment="1">
      <alignment wrapText="1"/>
    </xf>
    <xf numFmtId="0" fontId="8" fillId="0" borderId="0" xfId="0" applyFont="1" applyBorder="1"/>
    <xf numFmtId="0" fontId="24" fillId="0" borderId="0" xfId="0" applyFont="1" applyBorder="1" applyAlignment="1">
      <alignment horizontal="center"/>
    </xf>
    <xf numFmtId="0" fontId="22" fillId="0" borderId="0" xfId="0" applyFont="1" applyBorder="1" applyAlignment="1">
      <alignment wrapText="1"/>
    </xf>
    <xf numFmtId="0" fontId="8" fillId="0" borderId="0" xfId="0" applyFont="1" applyBorder="1" applyAlignment="1">
      <alignment wrapText="1"/>
    </xf>
    <xf numFmtId="0" fontId="0" fillId="2" borderId="15"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10" fillId="0" borderId="15" xfId="0" applyFont="1" applyBorder="1" applyAlignment="1">
      <alignment horizontal="right"/>
    </xf>
    <xf numFmtId="0" fontId="10" fillId="0" borderId="14" xfId="0" applyFont="1" applyBorder="1" applyAlignment="1">
      <alignment horizontal="right"/>
    </xf>
    <xf numFmtId="0" fontId="10" fillId="0" borderId="15"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8" fillId="2" borderId="15" xfId="0" applyFont="1" applyFill="1" applyBorder="1" applyAlignment="1">
      <alignment horizontal="center"/>
    </xf>
    <xf numFmtId="44" fontId="45" fillId="0" borderId="4" xfId="2736" applyFont="1" applyBorder="1" applyAlignment="1">
      <alignment horizontal="center"/>
    </xf>
    <xf numFmtId="44" fontId="45" fillId="0" borderId="0" xfId="2736" applyFont="1" applyBorder="1" applyAlignment="1">
      <alignment horizontal="center"/>
    </xf>
    <xf numFmtId="44" fontId="45" fillId="0" borderId="7" xfId="2736" applyFont="1" applyBorder="1" applyAlignment="1">
      <alignment horizontal="center"/>
    </xf>
    <xf numFmtId="0" fontId="45" fillId="0" borderId="4" xfId="2735" applyFont="1" applyBorder="1" applyAlignment="1">
      <alignment horizontal="center"/>
    </xf>
    <xf numFmtId="0" fontId="45" fillId="0" borderId="0" xfId="2735" applyFont="1" applyBorder="1" applyAlignment="1">
      <alignment horizontal="center"/>
    </xf>
    <xf numFmtId="0" fontId="45" fillId="0" borderId="7" xfId="2735" applyFont="1" applyBorder="1" applyAlignment="1">
      <alignment horizontal="center"/>
    </xf>
  </cellXfs>
  <cellStyles count="2739">
    <cellStyle name="20% - Accent1 10" xfId="63"/>
    <cellStyle name="20% - Accent1 11" xfId="64"/>
    <cellStyle name="20% - Accent1 12" xfId="65"/>
    <cellStyle name="20% - Accent1 13" xfId="66"/>
    <cellStyle name="20% - Accent1 14" xfId="67"/>
    <cellStyle name="20% - Accent1 15" xfId="68"/>
    <cellStyle name="20% - Accent1 16" xfId="69"/>
    <cellStyle name="20% - Accent1 2" xfId="11"/>
    <cellStyle name="20% - Accent1 2 10" xfId="71"/>
    <cellStyle name="20% - Accent1 2 11" xfId="72"/>
    <cellStyle name="20% - Accent1 2 12" xfId="73"/>
    <cellStyle name="20% - Accent1 2 13" xfId="74"/>
    <cellStyle name="20% - Accent1 2 14" xfId="75"/>
    <cellStyle name="20% - Accent1 2 15" xfId="76"/>
    <cellStyle name="20% - Accent1 2 16" xfId="77"/>
    <cellStyle name="20% - Accent1 2 17" xfId="70"/>
    <cellStyle name="20% - Accent1 2 2" xfId="78"/>
    <cellStyle name="20% - Accent1 2 2 10" xfId="79"/>
    <cellStyle name="20% - Accent1 2 2 11" xfId="80"/>
    <cellStyle name="20% - Accent1 2 2 12" xfId="81"/>
    <cellStyle name="20% - Accent1 2 2 13" xfId="82"/>
    <cellStyle name="20% - Accent1 2 2 14" xfId="83"/>
    <cellStyle name="20% - Accent1 2 2 15" xfId="84"/>
    <cellStyle name="20% - Accent1 2 2 16" xfId="85"/>
    <cellStyle name="20% - Accent1 2 2 17" xfId="86"/>
    <cellStyle name="20% - Accent1 2 2 18" xfId="87"/>
    <cellStyle name="20% - Accent1 2 2 19" xfId="88"/>
    <cellStyle name="20% - Accent1 2 2 2" xfId="89"/>
    <cellStyle name="20% - Accent1 2 2 20" xfId="90"/>
    <cellStyle name="20% - Accent1 2 2 21" xfId="91"/>
    <cellStyle name="20% - Accent1 2 2 22" xfId="92"/>
    <cellStyle name="20% - Accent1 2 2 23" xfId="93"/>
    <cellStyle name="20% - Accent1 2 2 24" xfId="94"/>
    <cellStyle name="20% - Accent1 2 2 3" xfId="95"/>
    <cellStyle name="20% - Accent1 2 2 4" xfId="96"/>
    <cellStyle name="20% - Accent1 2 2 5" xfId="97"/>
    <cellStyle name="20% - Accent1 2 2 6" xfId="98"/>
    <cellStyle name="20% - Accent1 2 2 7" xfId="99"/>
    <cellStyle name="20% - Accent1 2 2 8" xfId="100"/>
    <cellStyle name="20% - Accent1 2 2 9" xfId="101"/>
    <cellStyle name="20% - Accent1 2 3" xfId="102"/>
    <cellStyle name="20% - Accent1 2 4" xfId="103"/>
    <cellStyle name="20% - Accent1 2 5" xfId="104"/>
    <cellStyle name="20% - Accent1 2 6" xfId="105"/>
    <cellStyle name="20% - Accent1 2 7" xfId="106"/>
    <cellStyle name="20% - Accent1 2 8" xfId="107"/>
    <cellStyle name="20% - Accent1 2 9" xfId="108"/>
    <cellStyle name="20% - Accent1 3" xfId="109"/>
    <cellStyle name="20% - Accent1 3 10" xfId="110"/>
    <cellStyle name="20% - Accent1 3 11" xfId="111"/>
    <cellStyle name="20% - Accent1 3 12" xfId="112"/>
    <cellStyle name="20% - Accent1 3 13" xfId="113"/>
    <cellStyle name="20% - Accent1 3 14" xfId="114"/>
    <cellStyle name="20% - Accent1 3 15" xfId="115"/>
    <cellStyle name="20% - Accent1 3 16" xfId="116"/>
    <cellStyle name="20% - Accent1 3 17" xfId="117"/>
    <cellStyle name="20% - Accent1 3 18" xfId="118"/>
    <cellStyle name="20% - Accent1 3 19" xfId="119"/>
    <cellStyle name="20% - Accent1 3 2" xfId="120"/>
    <cellStyle name="20% - Accent1 3 20" xfId="121"/>
    <cellStyle name="20% - Accent1 3 21" xfId="122"/>
    <cellStyle name="20% - Accent1 3 22" xfId="123"/>
    <cellStyle name="20% - Accent1 3 23" xfId="124"/>
    <cellStyle name="20% - Accent1 3 24" xfId="125"/>
    <cellStyle name="20% - Accent1 3 3" xfId="126"/>
    <cellStyle name="20% - Accent1 3 4" xfId="127"/>
    <cellStyle name="20% - Accent1 3 5" xfId="128"/>
    <cellStyle name="20% - Accent1 3 6" xfId="129"/>
    <cellStyle name="20% - Accent1 3 7" xfId="130"/>
    <cellStyle name="20% - Accent1 3 8" xfId="131"/>
    <cellStyle name="20% - Accent1 3 9" xfId="132"/>
    <cellStyle name="20% - Accent1 4" xfId="133"/>
    <cellStyle name="20% - Accent1 5" xfId="134"/>
    <cellStyle name="20% - Accent1 6" xfId="135"/>
    <cellStyle name="20% - Accent1 7" xfId="136"/>
    <cellStyle name="20% - Accent1 8" xfId="137"/>
    <cellStyle name="20% - Accent1 9" xfId="138"/>
    <cellStyle name="20% - Accent2 10" xfId="139"/>
    <cellStyle name="20% - Accent2 11" xfId="140"/>
    <cellStyle name="20% - Accent2 12" xfId="141"/>
    <cellStyle name="20% - Accent2 13" xfId="142"/>
    <cellStyle name="20% - Accent2 14" xfId="143"/>
    <cellStyle name="20% - Accent2 15" xfId="144"/>
    <cellStyle name="20% - Accent2 16" xfId="145"/>
    <cellStyle name="20% - Accent2 2" xfId="12"/>
    <cellStyle name="20% - Accent2 2 10" xfId="147"/>
    <cellStyle name="20% - Accent2 2 11" xfId="148"/>
    <cellStyle name="20% - Accent2 2 12" xfId="149"/>
    <cellStyle name="20% - Accent2 2 13" xfId="150"/>
    <cellStyle name="20% - Accent2 2 14" xfId="151"/>
    <cellStyle name="20% - Accent2 2 15" xfId="152"/>
    <cellStyle name="20% - Accent2 2 16" xfId="153"/>
    <cellStyle name="20% - Accent2 2 17" xfId="146"/>
    <cellStyle name="20% - Accent2 2 2" xfId="154"/>
    <cellStyle name="20% - Accent2 2 2 10" xfId="155"/>
    <cellStyle name="20% - Accent2 2 2 11" xfId="156"/>
    <cellStyle name="20% - Accent2 2 2 12" xfId="157"/>
    <cellStyle name="20% - Accent2 2 2 13" xfId="158"/>
    <cellStyle name="20% - Accent2 2 2 14" xfId="159"/>
    <cellStyle name="20% - Accent2 2 2 15" xfId="160"/>
    <cellStyle name="20% - Accent2 2 2 16" xfId="161"/>
    <cellStyle name="20% - Accent2 2 2 17" xfId="162"/>
    <cellStyle name="20% - Accent2 2 2 18" xfId="163"/>
    <cellStyle name="20% - Accent2 2 2 19" xfId="164"/>
    <cellStyle name="20% - Accent2 2 2 2" xfId="165"/>
    <cellStyle name="20% - Accent2 2 2 20" xfId="166"/>
    <cellStyle name="20% - Accent2 2 2 21" xfId="167"/>
    <cellStyle name="20% - Accent2 2 2 22" xfId="168"/>
    <cellStyle name="20% - Accent2 2 2 23" xfId="169"/>
    <cellStyle name="20% - Accent2 2 2 24" xfId="170"/>
    <cellStyle name="20% - Accent2 2 2 3" xfId="171"/>
    <cellStyle name="20% - Accent2 2 2 4" xfId="172"/>
    <cellStyle name="20% - Accent2 2 2 5" xfId="173"/>
    <cellStyle name="20% - Accent2 2 2 6" xfId="174"/>
    <cellStyle name="20% - Accent2 2 2 7" xfId="175"/>
    <cellStyle name="20% - Accent2 2 2 8" xfId="176"/>
    <cellStyle name="20% - Accent2 2 2 9" xfId="177"/>
    <cellStyle name="20% - Accent2 2 3" xfId="178"/>
    <cellStyle name="20% - Accent2 2 4" xfId="179"/>
    <cellStyle name="20% - Accent2 2 5" xfId="180"/>
    <cellStyle name="20% - Accent2 2 6" xfId="181"/>
    <cellStyle name="20% - Accent2 2 7" xfId="182"/>
    <cellStyle name="20% - Accent2 2 8" xfId="183"/>
    <cellStyle name="20% - Accent2 2 9" xfId="184"/>
    <cellStyle name="20% - Accent2 3" xfId="185"/>
    <cellStyle name="20% - Accent2 3 10" xfId="186"/>
    <cellStyle name="20% - Accent2 3 11" xfId="187"/>
    <cellStyle name="20% - Accent2 3 12" xfId="188"/>
    <cellStyle name="20% - Accent2 3 13" xfId="189"/>
    <cellStyle name="20% - Accent2 3 14" xfId="190"/>
    <cellStyle name="20% - Accent2 3 15" xfId="191"/>
    <cellStyle name="20% - Accent2 3 16" xfId="192"/>
    <cellStyle name="20% - Accent2 3 17" xfId="193"/>
    <cellStyle name="20% - Accent2 3 18" xfId="194"/>
    <cellStyle name="20% - Accent2 3 19" xfId="195"/>
    <cellStyle name="20% - Accent2 3 2" xfId="196"/>
    <cellStyle name="20% - Accent2 3 20" xfId="197"/>
    <cellStyle name="20% - Accent2 3 21" xfId="198"/>
    <cellStyle name="20% - Accent2 3 22" xfId="199"/>
    <cellStyle name="20% - Accent2 3 23" xfId="200"/>
    <cellStyle name="20% - Accent2 3 24" xfId="201"/>
    <cellStyle name="20% - Accent2 3 3" xfId="202"/>
    <cellStyle name="20% - Accent2 3 4" xfId="203"/>
    <cellStyle name="20% - Accent2 3 5" xfId="204"/>
    <cellStyle name="20% - Accent2 3 6" xfId="205"/>
    <cellStyle name="20% - Accent2 3 7" xfId="206"/>
    <cellStyle name="20% - Accent2 3 8" xfId="207"/>
    <cellStyle name="20% - Accent2 3 9" xfId="208"/>
    <cellStyle name="20% - Accent2 4" xfId="209"/>
    <cellStyle name="20% - Accent2 5" xfId="210"/>
    <cellStyle name="20% - Accent2 6" xfId="211"/>
    <cellStyle name="20% - Accent2 7" xfId="212"/>
    <cellStyle name="20% - Accent2 8" xfId="213"/>
    <cellStyle name="20% - Accent2 9" xfId="214"/>
    <cellStyle name="20% - Accent3 10" xfId="215"/>
    <cellStyle name="20% - Accent3 11" xfId="216"/>
    <cellStyle name="20% - Accent3 12" xfId="217"/>
    <cellStyle name="20% - Accent3 13" xfId="218"/>
    <cellStyle name="20% - Accent3 14" xfId="219"/>
    <cellStyle name="20% - Accent3 15" xfId="220"/>
    <cellStyle name="20% - Accent3 16" xfId="221"/>
    <cellStyle name="20% - Accent3 2" xfId="13"/>
    <cellStyle name="20% - Accent3 2 10" xfId="223"/>
    <cellStyle name="20% - Accent3 2 11" xfId="224"/>
    <cellStyle name="20% - Accent3 2 12" xfId="225"/>
    <cellStyle name="20% - Accent3 2 13" xfId="226"/>
    <cellStyle name="20% - Accent3 2 14" xfId="227"/>
    <cellStyle name="20% - Accent3 2 15" xfId="228"/>
    <cellStyle name="20% - Accent3 2 16" xfId="229"/>
    <cellStyle name="20% - Accent3 2 17" xfId="222"/>
    <cellStyle name="20% - Accent3 2 2" xfId="230"/>
    <cellStyle name="20% - Accent3 2 2 10" xfId="231"/>
    <cellStyle name="20% - Accent3 2 2 11" xfId="232"/>
    <cellStyle name="20% - Accent3 2 2 12" xfId="233"/>
    <cellStyle name="20% - Accent3 2 2 13" xfId="234"/>
    <cellStyle name="20% - Accent3 2 2 14" xfId="235"/>
    <cellStyle name="20% - Accent3 2 2 15" xfId="236"/>
    <cellStyle name="20% - Accent3 2 2 16" xfId="237"/>
    <cellStyle name="20% - Accent3 2 2 17" xfId="238"/>
    <cellStyle name="20% - Accent3 2 2 18" xfId="239"/>
    <cellStyle name="20% - Accent3 2 2 19" xfId="240"/>
    <cellStyle name="20% - Accent3 2 2 2" xfId="241"/>
    <cellStyle name="20% - Accent3 2 2 20" xfId="242"/>
    <cellStyle name="20% - Accent3 2 2 21" xfId="243"/>
    <cellStyle name="20% - Accent3 2 2 22" xfId="244"/>
    <cellStyle name="20% - Accent3 2 2 23" xfId="245"/>
    <cellStyle name="20% - Accent3 2 2 24" xfId="246"/>
    <cellStyle name="20% - Accent3 2 2 3" xfId="247"/>
    <cellStyle name="20% - Accent3 2 2 4" xfId="248"/>
    <cellStyle name="20% - Accent3 2 2 5" xfId="249"/>
    <cellStyle name="20% - Accent3 2 2 6" xfId="250"/>
    <cellStyle name="20% - Accent3 2 2 7" xfId="251"/>
    <cellStyle name="20% - Accent3 2 2 8" xfId="252"/>
    <cellStyle name="20% - Accent3 2 2 9" xfId="253"/>
    <cellStyle name="20% - Accent3 2 3" xfId="254"/>
    <cellStyle name="20% - Accent3 2 4" xfId="255"/>
    <cellStyle name="20% - Accent3 2 5" xfId="256"/>
    <cellStyle name="20% - Accent3 2 6" xfId="257"/>
    <cellStyle name="20% - Accent3 2 7" xfId="258"/>
    <cellStyle name="20% - Accent3 2 8" xfId="259"/>
    <cellStyle name="20% - Accent3 2 9" xfId="260"/>
    <cellStyle name="20% - Accent3 3" xfId="261"/>
    <cellStyle name="20% - Accent3 3 10" xfId="262"/>
    <cellStyle name="20% - Accent3 3 11" xfId="263"/>
    <cellStyle name="20% - Accent3 3 12" xfId="264"/>
    <cellStyle name="20% - Accent3 3 13" xfId="265"/>
    <cellStyle name="20% - Accent3 3 14" xfId="266"/>
    <cellStyle name="20% - Accent3 3 15" xfId="267"/>
    <cellStyle name="20% - Accent3 3 16" xfId="268"/>
    <cellStyle name="20% - Accent3 3 17" xfId="269"/>
    <cellStyle name="20% - Accent3 3 18" xfId="270"/>
    <cellStyle name="20% - Accent3 3 19" xfId="271"/>
    <cellStyle name="20% - Accent3 3 2" xfId="272"/>
    <cellStyle name="20% - Accent3 3 20" xfId="273"/>
    <cellStyle name="20% - Accent3 3 21" xfId="274"/>
    <cellStyle name="20% - Accent3 3 22" xfId="275"/>
    <cellStyle name="20% - Accent3 3 23" xfId="276"/>
    <cellStyle name="20% - Accent3 3 24" xfId="277"/>
    <cellStyle name="20% - Accent3 3 3" xfId="278"/>
    <cellStyle name="20% - Accent3 3 4" xfId="279"/>
    <cellStyle name="20% - Accent3 3 5" xfId="280"/>
    <cellStyle name="20% - Accent3 3 6" xfId="281"/>
    <cellStyle name="20% - Accent3 3 7" xfId="282"/>
    <cellStyle name="20% - Accent3 3 8" xfId="283"/>
    <cellStyle name="20% - Accent3 3 9" xfId="284"/>
    <cellStyle name="20% - Accent3 4" xfId="285"/>
    <cellStyle name="20% - Accent3 5" xfId="286"/>
    <cellStyle name="20% - Accent3 6" xfId="287"/>
    <cellStyle name="20% - Accent3 7" xfId="288"/>
    <cellStyle name="20% - Accent3 8" xfId="289"/>
    <cellStyle name="20% - Accent3 9" xfId="290"/>
    <cellStyle name="20% - Accent4 10" xfId="291"/>
    <cellStyle name="20% - Accent4 11" xfId="292"/>
    <cellStyle name="20% - Accent4 12" xfId="293"/>
    <cellStyle name="20% - Accent4 13" xfId="294"/>
    <cellStyle name="20% - Accent4 14" xfId="295"/>
    <cellStyle name="20% - Accent4 15" xfId="296"/>
    <cellStyle name="20% - Accent4 16" xfId="297"/>
    <cellStyle name="20% - Accent4 2" xfId="14"/>
    <cellStyle name="20% - Accent4 2 10" xfId="299"/>
    <cellStyle name="20% - Accent4 2 11" xfId="300"/>
    <cellStyle name="20% - Accent4 2 12" xfId="301"/>
    <cellStyle name="20% - Accent4 2 13" xfId="302"/>
    <cellStyle name="20% - Accent4 2 14" xfId="303"/>
    <cellStyle name="20% - Accent4 2 15" xfId="304"/>
    <cellStyle name="20% - Accent4 2 16" xfId="305"/>
    <cellStyle name="20% - Accent4 2 17" xfId="298"/>
    <cellStyle name="20% - Accent4 2 2" xfId="306"/>
    <cellStyle name="20% - Accent4 2 2 10" xfId="307"/>
    <cellStyle name="20% - Accent4 2 2 11" xfId="308"/>
    <cellStyle name="20% - Accent4 2 2 12" xfId="309"/>
    <cellStyle name="20% - Accent4 2 2 13" xfId="310"/>
    <cellStyle name="20% - Accent4 2 2 14" xfId="311"/>
    <cellStyle name="20% - Accent4 2 2 15" xfId="312"/>
    <cellStyle name="20% - Accent4 2 2 16" xfId="313"/>
    <cellStyle name="20% - Accent4 2 2 17" xfId="314"/>
    <cellStyle name="20% - Accent4 2 2 18" xfId="315"/>
    <cellStyle name="20% - Accent4 2 2 19" xfId="316"/>
    <cellStyle name="20% - Accent4 2 2 2" xfId="317"/>
    <cellStyle name="20% - Accent4 2 2 20" xfId="318"/>
    <cellStyle name="20% - Accent4 2 2 21" xfId="319"/>
    <cellStyle name="20% - Accent4 2 2 22" xfId="320"/>
    <cellStyle name="20% - Accent4 2 2 23" xfId="321"/>
    <cellStyle name="20% - Accent4 2 2 24" xfId="322"/>
    <cellStyle name="20% - Accent4 2 2 3" xfId="323"/>
    <cellStyle name="20% - Accent4 2 2 4" xfId="324"/>
    <cellStyle name="20% - Accent4 2 2 5" xfId="325"/>
    <cellStyle name="20% - Accent4 2 2 6" xfId="326"/>
    <cellStyle name="20% - Accent4 2 2 7" xfId="327"/>
    <cellStyle name="20% - Accent4 2 2 8" xfId="328"/>
    <cellStyle name="20% - Accent4 2 2 9" xfId="329"/>
    <cellStyle name="20% - Accent4 2 3" xfId="330"/>
    <cellStyle name="20% - Accent4 2 4" xfId="331"/>
    <cellStyle name="20% - Accent4 2 5" xfId="332"/>
    <cellStyle name="20% - Accent4 2 6" xfId="333"/>
    <cellStyle name="20% - Accent4 2 7" xfId="334"/>
    <cellStyle name="20% - Accent4 2 8" xfId="335"/>
    <cellStyle name="20% - Accent4 2 9" xfId="336"/>
    <cellStyle name="20% - Accent4 3" xfId="337"/>
    <cellStyle name="20% - Accent4 3 10" xfId="338"/>
    <cellStyle name="20% - Accent4 3 11" xfId="339"/>
    <cellStyle name="20% - Accent4 3 12" xfId="340"/>
    <cellStyle name="20% - Accent4 3 13" xfId="341"/>
    <cellStyle name="20% - Accent4 3 14" xfId="342"/>
    <cellStyle name="20% - Accent4 3 15" xfId="343"/>
    <cellStyle name="20% - Accent4 3 16" xfId="344"/>
    <cellStyle name="20% - Accent4 3 17" xfId="345"/>
    <cellStyle name="20% - Accent4 3 18" xfId="346"/>
    <cellStyle name="20% - Accent4 3 19" xfId="347"/>
    <cellStyle name="20% - Accent4 3 2" xfId="348"/>
    <cellStyle name="20% - Accent4 3 20" xfId="349"/>
    <cellStyle name="20% - Accent4 3 21" xfId="350"/>
    <cellStyle name="20% - Accent4 3 22" xfId="351"/>
    <cellStyle name="20% - Accent4 3 23" xfId="352"/>
    <cellStyle name="20% - Accent4 3 24" xfId="353"/>
    <cellStyle name="20% - Accent4 3 3" xfId="354"/>
    <cellStyle name="20% - Accent4 3 4" xfId="355"/>
    <cellStyle name="20% - Accent4 3 5" xfId="356"/>
    <cellStyle name="20% - Accent4 3 6" xfId="357"/>
    <cellStyle name="20% - Accent4 3 7" xfId="358"/>
    <cellStyle name="20% - Accent4 3 8" xfId="359"/>
    <cellStyle name="20% - Accent4 3 9" xfId="360"/>
    <cellStyle name="20% - Accent4 4" xfId="361"/>
    <cellStyle name="20% - Accent4 5" xfId="362"/>
    <cellStyle name="20% - Accent4 6" xfId="363"/>
    <cellStyle name="20% - Accent4 7" xfId="364"/>
    <cellStyle name="20% - Accent4 8" xfId="365"/>
    <cellStyle name="20% - Accent4 9" xfId="366"/>
    <cellStyle name="20% - Accent5 10" xfId="367"/>
    <cellStyle name="20% - Accent5 11" xfId="368"/>
    <cellStyle name="20% - Accent5 12" xfId="369"/>
    <cellStyle name="20% - Accent5 13" xfId="370"/>
    <cellStyle name="20% - Accent5 14" xfId="371"/>
    <cellStyle name="20% - Accent5 15" xfId="372"/>
    <cellStyle name="20% - Accent5 16" xfId="373"/>
    <cellStyle name="20% - Accent5 2" xfId="15"/>
    <cellStyle name="20% - Accent5 2 10" xfId="375"/>
    <cellStyle name="20% - Accent5 2 11" xfId="376"/>
    <cellStyle name="20% - Accent5 2 12" xfId="377"/>
    <cellStyle name="20% - Accent5 2 13" xfId="378"/>
    <cellStyle name="20% - Accent5 2 14" xfId="379"/>
    <cellStyle name="20% - Accent5 2 15" xfId="380"/>
    <cellStyle name="20% - Accent5 2 16" xfId="381"/>
    <cellStyle name="20% - Accent5 2 17" xfId="374"/>
    <cellStyle name="20% - Accent5 2 2" xfId="382"/>
    <cellStyle name="20% - Accent5 2 2 10" xfId="383"/>
    <cellStyle name="20% - Accent5 2 2 11" xfId="384"/>
    <cellStyle name="20% - Accent5 2 2 12" xfId="385"/>
    <cellStyle name="20% - Accent5 2 2 13" xfId="386"/>
    <cellStyle name="20% - Accent5 2 2 14" xfId="387"/>
    <cellStyle name="20% - Accent5 2 2 15" xfId="388"/>
    <cellStyle name="20% - Accent5 2 2 16" xfId="389"/>
    <cellStyle name="20% - Accent5 2 2 17" xfId="390"/>
    <cellStyle name="20% - Accent5 2 2 18" xfId="391"/>
    <cellStyle name="20% - Accent5 2 2 19" xfId="392"/>
    <cellStyle name="20% - Accent5 2 2 2" xfId="393"/>
    <cellStyle name="20% - Accent5 2 2 20" xfId="394"/>
    <cellStyle name="20% - Accent5 2 2 21" xfId="395"/>
    <cellStyle name="20% - Accent5 2 2 22" xfId="396"/>
    <cellStyle name="20% - Accent5 2 2 23" xfId="397"/>
    <cellStyle name="20% - Accent5 2 2 24" xfId="398"/>
    <cellStyle name="20% - Accent5 2 2 3" xfId="399"/>
    <cellStyle name="20% - Accent5 2 2 4" xfId="400"/>
    <cellStyle name="20% - Accent5 2 2 5" xfId="401"/>
    <cellStyle name="20% - Accent5 2 2 6" xfId="402"/>
    <cellStyle name="20% - Accent5 2 2 7" xfId="403"/>
    <cellStyle name="20% - Accent5 2 2 8" xfId="404"/>
    <cellStyle name="20% - Accent5 2 2 9" xfId="405"/>
    <cellStyle name="20% - Accent5 2 3" xfId="406"/>
    <cellStyle name="20% - Accent5 2 4" xfId="407"/>
    <cellStyle name="20% - Accent5 2 5" xfId="408"/>
    <cellStyle name="20% - Accent5 2 6" xfId="409"/>
    <cellStyle name="20% - Accent5 2 7" xfId="410"/>
    <cellStyle name="20% - Accent5 2 8" xfId="411"/>
    <cellStyle name="20% - Accent5 2 9" xfId="412"/>
    <cellStyle name="20% - Accent5 3" xfId="413"/>
    <cellStyle name="20% - Accent5 3 10" xfId="414"/>
    <cellStyle name="20% - Accent5 3 11" xfId="415"/>
    <cellStyle name="20% - Accent5 3 12" xfId="416"/>
    <cellStyle name="20% - Accent5 3 13" xfId="417"/>
    <cellStyle name="20% - Accent5 3 14" xfId="418"/>
    <cellStyle name="20% - Accent5 3 15" xfId="419"/>
    <cellStyle name="20% - Accent5 3 16" xfId="420"/>
    <cellStyle name="20% - Accent5 3 17" xfId="421"/>
    <cellStyle name="20% - Accent5 3 18" xfId="422"/>
    <cellStyle name="20% - Accent5 3 19" xfId="423"/>
    <cellStyle name="20% - Accent5 3 2" xfId="424"/>
    <cellStyle name="20% - Accent5 3 20" xfId="425"/>
    <cellStyle name="20% - Accent5 3 21" xfId="426"/>
    <cellStyle name="20% - Accent5 3 22" xfId="427"/>
    <cellStyle name="20% - Accent5 3 23" xfId="428"/>
    <cellStyle name="20% - Accent5 3 24" xfId="429"/>
    <cellStyle name="20% - Accent5 3 3" xfId="430"/>
    <cellStyle name="20% - Accent5 3 4" xfId="431"/>
    <cellStyle name="20% - Accent5 3 5" xfId="432"/>
    <cellStyle name="20% - Accent5 3 6" xfId="433"/>
    <cellStyle name="20% - Accent5 3 7" xfId="434"/>
    <cellStyle name="20% - Accent5 3 8" xfId="435"/>
    <cellStyle name="20% - Accent5 3 9" xfId="436"/>
    <cellStyle name="20% - Accent5 4" xfId="437"/>
    <cellStyle name="20% - Accent5 5" xfId="438"/>
    <cellStyle name="20% - Accent5 6" xfId="439"/>
    <cellStyle name="20% - Accent5 7" xfId="440"/>
    <cellStyle name="20% - Accent5 8" xfId="441"/>
    <cellStyle name="20% - Accent5 9" xfId="442"/>
    <cellStyle name="20% - Accent6 10" xfId="443"/>
    <cellStyle name="20% - Accent6 11" xfId="444"/>
    <cellStyle name="20% - Accent6 12" xfId="445"/>
    <cellStyle name="20% - Accent6 13" xfId="446"/>
    <cellStyle name="20% - Accent6 14" xfId="447"/>
    <cellStyle name="20% - Accent6 15" xfId="448"/>
    <cellStyle name="20% - Accent6 16" xfId="449"/>
    <cellStyle name="20% - Accent6 2" xfId="16"/>
    <cellStyle name="20% - Accent6 2 10" xfId="451"/>
    <cellStyle name="20% - Accent6 2 11" xfId="452"/>
    <cellStyle name="20% - Accent6 2 12" xfId="453"/>
    <cellStyle name="20% - Accent6 2 13" xfId="454"/>
    <cellStyle name="20% - Accent6 2 14" xfId="455"/>
    <cellStyle name="20% - Accent6 2 15" xfId="456"/>
    <cellStyle name="20% - Accent6 2 16" xfId="457"/>
    <cellStyle name="20% - Accent6 2 17" xfId="450"/>
    <cellStyle name="20% - Accent6 2 2" xfId="458"/>
    <cellStyle name="20% - Accent6 2 2 10" xfId="459"/>
    <cellStyle name="20% - Accent6 2 2 11" xfId="460"/>
    <cellStyle name="20% - Accent6 2 2 12" xfId="461"/>
    <cellStyle name="20% - Accent6 2 2 13" xfId="462"/>
    <cellStyle name="20% - Accent6 2 2 14" xfId="463"/>
    <cellStyle name="20% - Accent6 2 2 15" xfId="464"/>
    <cellStyle name="20% - Accent6 2 2 16" xfId="465"/>
    <cellStyle name="20% - Accent6 2 2 17" xfId="466"/>
    <cellStyle name="20% - Accent6 2 2 18" xfId="467"/>
    <cellStyle name="20% - Accent6 2 2 19" xfId="468"/>
    <cellStyle name="20% - Accent6 2 2 2" xfId="469"/>
    <cellStyle name="20% - Accent6 2 2 20" xfId="470"/>
    <cellStyle name="20% - Accent6 2 2 21" xfId="471"/>
    <cellStyle name="20% - Accent6 2 2 22" xfId="472"/>
    <cellStyle name="20% - Accent6 2 2 23" xfId="473"/>
    <cellStyle name="20% - Accent6 2 2 24" xfId="474"/>
    <cellStyle name="20% - Accent6 2 2 3" xfId="475"/>
    <cellStyle name="20% - Accent6 2 2 4" xfId="476"/>
    <cellStyle name="20% - Accent6 2 2 5" xfId="477"/>
    <cellStyle name="20% - Accent6 2 2 6" xfId="478"/>
    <cellStyle name="20% - Accent6 2 2 7" xfId="479"/>
    <cellStyle name="20% - Accent6 2 2 8" xfId="480"/>
    <cellStyle name="20% - Accent6 2 2 9" xfId="481"/>
    <cellStyle name="20% - Accent6 2 3" xfId="482"/>
    <cellStyle name="20% - Accent6 2 4" xfId="483"/>
    <cellStyle name="20% - Accent6 2 5" xfId="484"/>
    <cellStyle name="20% - Accent6 2 6" xfId="485"/>
    <cellStyle name="20% - Accent6 2 7" xfId="486"/>
    <cellStyle name="20% - Accent6 2 8" xfId="487"/>
    <cellStyle name="20% - Accent6 2 9" xfId="488"/>
    <cellStyle name="20% - Accent6 3" xfId="489"/>
    <cellStyle name="20% - Accent6 3 10" xfId="490"/>
    <cellStyle name="20% - Accent6 3 11" xfId="491"/>
    <cellStyle name="20% - Accent6 3 12" xfId="492"/>
    <cellStyle name="20% - Accent6 3 13" xfId="493"/>
    <cellStyle name="20% - Accent6 3 14" xfId="494"/>
    <cellStyle name="20% - Accent6 3 15" xfId="495"/>
    <cellStyle name="20% - Accent6 3 16" xfId="496"/>
    <cellStyle name="20% - Accent6 3 17" xfId="497"/>
    <cellStyle name="20% - Accent6 3 18" xfId="498"/>
    <cellStyle name="20% - Accent6 3 19" xfId="499"/>
    <cellStyle name="20% - Accent6 3 2" xfId="500"/>
    <cellStyle name="20% - Accent6 3 20" xfId="501"/>
    <cellStyle name="20% - Accent6 3 21" xfId="502"/>
    <cellStyle name="20% - Accent6 3 22" xfId="503"/>
    <cellStyle name="20% - Accent6 3 23" xfId="504"/>
    <cellStyle name="20% - Accent6 3 24" xfId="505"/>
    <cellStyle name="20% - Accent6 3 3" xfId="506"/>
    <cellStyle name="20% - Accent6 3 4" xfId="507"/>
    <cellStyle name="20% - Accent6 3 5" xfId="508"/>
    <cellStyle name="20% - Accent6 3 6" xfId="509"/>
    <cellStyle name="20% - Accent6 3 7" xfId="510"/>
    <cellStyle name="20% - Accent6 3 8" xfId="511"/>
    <cellStyle name="20% - Accent6 3 9" xfId="512"/>
    <cellStyle name="20% - Accent6 4" xfId="513"/>
    <cellStyle name="20% - Accent6 5" xfId="514"/>
    <cellStyle name="20% - Accent6 6" xfId="515"/>
    <cellStyle name="20% - Accent6 7" xfId="516"/>
    <cellStyle name="20% - Accent6 8" xfId="517"/>
    <cellStyle name="20% - Accent6 9" xfId="518"/>
    <cellStyle name="40% - Accent1 10" xfId="519"/>
    <cellStyle name="40% - Accent1 11" xfId="520"/>
    <cellStyle name="40% - Accent1 12" xfId="521"/>
    <cellStyle name="40% - Accent1 13" xfId="522"/>
    <cellStyle name="40% - Accent1 14" xfId="523"/>
    <cellStyle name="40% - Accent1 15" xfId="524"/>
    <cellStyle name="40% - Accent1 16" xfId="525"/>
    <cellStyle name="40% - Accent1 2" xfId="17"/>
    <cellStyle name="40% - Accent1 2 10" xfId="527"/>
    <cellStyle name="40% - Accent1 2 11" xfId="528"/>
    <cellStyle name="40% - Accent1 2 12" xfId="529"/>
    <cellStyle name="40% - Accent1 2 13" xfId="530"/>
    <cellStyle name="40% - Accent1 2 14" xfId="531"/>
    <cellStyle name="40% - Accent1 2 15" xfId="532"/>
    <cellStyle name="40% - Accent1 2 16" xfId="533"/>
    <cellStyle name="40% - Accent1 2 17" xfId="526"/>
    <cellStyle name="40% - Accent1 2 2" xfId="534"/>
    <cellStyle name="40% - Accent1 2 2 10" xfId="535"/>
    <cellStyle name="40% - Accent1 2 2 11" xfId="536"/>
    <cellStyle name="40% - Accent1 2 2 12" xfId="537"/>
    <cellStyle name="40% - Accent1 2 2 13" xfId="538"/>
    <cellStyle name="40% - Accent1 2 2 14" xfId="539"/>
    <cellStyle name="40% - Accent1 2 2 15" xfId="540"/>
    <cellStyle name="40% - Accent1 2 2 16" xfId="541"/>
    <cellStyle name="40% - Accent1 2 2 17" xfId="542"/>
    <cellStyle name="40% - Accent1 2 2 18" xfId="543"/>
    <cellStyle name="40% - Accent1 2 2 19" xfId="544"/>
    <cellStyle name="40% - Accent1 2 2 2" xfId="545"/>
    <cellStyle name="40% - Accent1 2 2 20" xfId="546"/>
    <cellStyle name="40% - Accent1 2 2 21" xfId="547"/>
    <cellStyle name="40% - Accent1 2 2 22" xfId="548"/>
    <cellStyle name="40% - Accent1 2 2 23" xfId="549"/>
    <cellStyle name="40% - Accent1 2 2 24" xfId="550"/>
    <cellStyle name="40% - Accent1 2 2 3" xfId="551"/>
    <cellStyle name="40% - Accent1 2 2 4" xfId="552"/>
    <cellStyle name="40% - Accent1 2 2 5" xfId="553"/>
    <cellStyle name="40% - Accent1 2 2 6" xfId="554"/>
    <cellStyle name="40% - Accent1 2 2 7" xfId="555"/>
    <cellStyle name="40% - Accent1 2 2 8" xfId="556"/>
    <cellStyle name="40% - Accent1 2 2 9" xfId="557"/>
    <cellStyle name="40% - Accent1 2 3" xfId="558"/>
    <cellStyle name="40% - Accent1 2 4" xfId="559"/>
    <cellStyle name="40% - Accent1 2 5" xfId="560"/>
    <cellStyle name="40% - Accent1 2 6" xfId="561"/>
    <cellStyle name="40% - Accent1 2 7" xfId="562"/>
    <cellStyle name="40% - Accent1 2 8" xfId="563"/>
    <cellStyle name="40% - Accent1 2 9" xfId="564"/>
    <cellStyle name="40% - Accent1 3" xfId="565"/>
    <cellStyle name="40% - Accent1 3 10" xfId="566"/>
    <cellStyle name="40% - Accent1 3 11" xfId="567"/>
    <cellStyle name="40% - Accent1 3 12" xfId="568"/>
    <cellStyle name="40% - Accent1 3 13" xfId="569"/>
    <cellStyle name="40% - Accent1 3 14" xfId="570"/>
    <cellStyle name="40% - Accent1 3 15" xfId="571"/>
    <cellStyle name="40% - Accent1 3 16" xfId="572"/>
    <cellStyle name="40% - Accent1 3 17" xfId="573"/>
    <cellStyle name="40% - Accent1 3 18" xfId="574"/>
    <cellStyle name="40% - Accent1 3 19" xfId="575"/>
    <cellStyle name="40% - Accent1 3 2" xfId="576"/>
    <cellStyle name="40% - Accent1 3 20" xfId="577"/>
    <cellStyle name="40% - Accent1 3 21" xfId="578"/>
    <cellStyle name="40% - Accent1 3 22" xfId="579"/>
    <cellStyle name="40% - Accent1 3 23" xfId="580"/>
    <cellStyle name="40% - Accent1 3 24" xfId="581"/>
    <cellStyle name="40% - Accent1 3 3" xfId="582"/>
    <cellStyle name="40% - Accent1 3 4" xfId="583"/>
    <cellStyle name="40% - Accent1 3 5" xfId="584"/>
    <cellStyle name="40% - Accent1 3 6" xfId="585"/>
    <cellStyle name="40% - Accent1 3 7" xfId="586"/>
    <cellStyle name="40% - Accent1 3 8" xfId="587"/>
    <cellStyle name="40% - Accent1 3 9" xfId="588"/>
    <cellStyle name="40% - Accent1 4" xfId="589"/>
    <cellStyle name="40% - Accent1 5" xfId="590"/>
    <cellStyle name="40% - Accent1 6" xfId="591"/>
    <cellStyle name="40% - Accent1 7" xfId="592"/>
    <cellStyle name="40% - Accent1 8" xfId="593"/>
    <cellStyle name="40% - Accent1 9" xfId="594"/>
    <cellStyle name="40% - Accent2 10" xfId="595"/>
    <cellStyle name="40% - Accent2 11" xfId="596"/>
    <cellStyle name="40% - Accent2 12" xfId="597"/>
    <cellStyle name="40% - Accent2 13" xfId="598"/>
    <cellStyle name="40% - Accent2 14" xfId="599"/>
    <cellStyle name="40% - Accent2 15" xfId="600"/>
    <cellStyle name="40% - Accent2 16" xfId="601"/>
    <cellStyle name="40% - Accent2 2" xfId="18"/>
    <cellStyle name="40% - Accent2 2 10" xfId="603"/>
    <cellStyle name="40% - Accent2 2 11" xfId="604"/>
    <cellStyle name="40% - Accent2 2 12" xfId="605"/>
    <cellStyle name="40% - Accent2 2 13" xfId="606"/>
    <cellStyle name="40% - Accent2 2 14" xfId="607"/>
    <cellStyle name="40% - Accent2 2 15" xfId="608"/>
    <cellStyle name="40% - Accent2 2 16" xfId="609"/>
    <cellStyle name="40% - Accent2 2 17" xfId="602"/>
    <cellStyle name="40% - Accent2 2 2" xfId="610"/>
    <cellStyle name="40% - Accent2 2 2 10" xfId="611"/>
    <cellStyle name="40% - Accent2 2 2 11" xfId="612"/>
    <cellStyle name="40% - Accent2 2 2 12" xfId="613"/>
    <cellStyle name="40% - Accent2 2 2 13" xfId="614"/>
    <cellStyle name="40% - Accent2 2 2 14" xfId="615"/>
    <cellStyle name="40% - Accent2 2 2 15" xfId="616"/>
    <cellStyle name="40% - Accent2 2 2 16" xfId="617"/>
    <cellStyle name="40% - Accent2 2 2 17" xfId="618"/>
    <cellStyle name="40% - Accent2 2 2 18" xfId="619"/>
    <cellStyle name="40% - Accent2 2 2 19" xfId="620"/>
    <cellStyle name="40% - Accent2 2 2 2" xfId="621"/>
    <cellStyle name="40% - Accent2 2 2 20" xfId="622"/>
    <cellStyle name="40% - Accent2 2 2 21" xfId="623"/>
    <cellStyle name="40% - Accent2 2 2 22" xfId="624"/>
    <cellStyle name="40% - Accent2 2 2 23" xfId="625"/>
    <cellStyle name="40% - Accent2 2 2 24" xfId="626"/>
    <cellStyle name="40% - Accent2 2 2 3" xfId="627"/>
    <cellStyle name="40% - Accent2 2 2 4" xfId="628"/>
    <cellStyle name="40% - Accent2 2 2 5" xfId="629"/>
    <cellStyle name="40% - Accent2 2 2 6" xfId="630"/>
    <cellStyle name="40% - Accent2 2 2 7" xfId="631"/>
    <cellStyle name="40% - Accent2 2 2 8" xfId="632"/>
    <cellStyle name="40% - Accent2 2 2 9" xfId="633"/>
    <cellStyle name="40% - Accent2 2 3" xfId="634"/>
    <cellStyle name="40% - Accent2 2 4" xfId="635"/>
    <cellStyle name="40% - Accent2 2 5" xfId="636"/>
    <cellStyle name="40% - Accent2 2 6" xfId="637"/>
    <cellStyle name="40% - Accent2 2 7" xfId="638"/>
    <cellStyle name="40% - Accent2 2 8" xfId="639"/>
    <cellStyle name="40% - Accent2 2 9" xfId="640"/>
    <cellStyle name="40% - Accent2 3" xfId="641"/>
    <cellStyle name="40% - Accent2 3 10" xfId="642"/>
    <cellStyle name="40% - Accent2 3 11" xfId="643"/>
    <cellStyle name="40% - Accent2 3 12" xfId="644"/>
    <cellStyle name="40% - Accent2 3 13" xfId="645"/>
    <cellStyle name="40% - Accent2 3 14" xfId="646"/>
    <cellStyle name="40% - Accent2 3 15" xfId="647"/>
    <cellStyle name="40% - Accent2 3 16" xfId="648"/>
    <cellStyle name="40% - Accent2 3 17" xfId="649"/>
    <cellStyle name="40% - Accent2 3 18" xfId="650"/>
    <cellStyle name="40% - Accent2 3 19" xfId="651"/>
    <cellStyle name="40% - Accent2 3 2" xfId="652"/>
    <cellStyle name="40% - Accent2 3 20" xfId="653"/>
    <cellStyle name="40% - Accent2 3 21" xfId="654"/>
    <cellStyle name="40% - Accent2 3 22" xfId="655"/>
    <cellStyle name="40% - Accent2 3 23" xfId="656"/>
    <cellStyle name="40% - Accent2 3 24" xfId="657"/>
    <cellStyle name="40% - Accent2 3 3" xfId="658"/>
    <cellStyle name="40% - Accent2 3 4" xfId="659"/>
    <cellStyle name="40% - Accent2 3 5" xfId="660"/>
    <cellStyle name="40% - Accent2 3 6" xfId="661"/>
    <cellStyle name="40% - Accent2 3 7" xfId="662"/>
    <cellStyle name="40% - Accent2 3 8" xfId="663"/>
    <cellStyle name="40% - Accent2 3 9" xfId="664"/>
    <cellStyle name="40% - Accent2 4" xfId="665"/>
    <cellStyle name="40% - Accent2 5" xfId="666"/>
    <cellStyle name="40% - Accent2 6" xfId="667"/>
    <cellStyle name="40% - Accent2 7" xfId="668"/>
    <cellStyle name="40% - Accent2 8" xfId="669"/>
    <cellStyle name="40% - Accent2 9" xfId="670"/>
    <cellStyle name="40% - Accent3 10" xfId="671"/>
    <cellStyle name="40% - Accent3 11" xfId="672"/>
    <cellStyle name="40% - Accent3 12" xfId="673"/>
    <cellStyle name="40% - Accent3 13" xfId="674"/>
    <cellStyle name="40% - Accent3 14" xfId="675"/>
    <cellStyle name="40% - Accent3 15" xfId="676"/>
    <cellStyle name="40% - Accent3 16" xfId="677"/>
    <cellStyle name="40% - Accent3 2" xfId="19"/>
    <cellStyle name="40% - Accent3 2 10" xfId="679"/>
    <cellStyle name="40% - Accent3 2 11" xfId="680"/>
    <cellStyle name="40% - Accent3 2 12" xfId="681"/>
    <cellStyle name="40% - Accent3 2 13" xfId="682"/>
    <cellStyle name="40% - Accent3 2 14" xfId="683"/>
    <cellStyle name="40% - Accent3 2 15" xfId="684"/>
    <cellStyle name="40% - Accent3 2 16" xfId="685"/>
    <cellStyle name="40% - Accent3 2 17" xfId="678"/>
    <cellStyle name="40% - Accent3 2 2" xfId="686"/>
    <cellStyle name="40% - Accent3 2 2 10" xfId="687"/>
    <cellStyle name="40% - Accent3 2 2 11" xfId="688"/>
    <cellStyle name="40% - Accent3 2 2 12" xfId="689"/>
    <cellStyle name="40% - Accent3 2 2 13" xfId="690"/>
    <cellStyle name="40% - Accent3 2 2 14" xfId="691"/>
    <cellStyle name="40% - Accent3 2 2 15" xfId="692"/>
    <cellStyle name="40% - Accent3 2 2 16" xfId="693"/>
    <cellStyle name="40% - Accent3 2 2 17" xfId="694"/>
    <cellStyle name="40% - Accent3 2 2 18" xfId="695"/>
    <cellStyle name="40% - Accent3 2 2 19" xfId="696"/>
    <cellStyle name="40% - Accent3 2 2 2" xfId="697"/>
    <cellStyle name="40% - Accent3 2 2 20" xfId="698"/>
    <cellStyle name="40% - Accent3 2 2 21" xfId="699"/>
    <cellStyle name="40% - Accent3 2 2 22" xfId="700"/>
    <cellStyle name="40% - Accent3 2 2 23" xfId="701"/>
    <cellStyle name="40% - Accent3 2 2 24" xfId="702"/>
    <cellStyle name="40% - Accent3 2 2 3" xfId="703"/>
    <cellStyle name="40% - Accent3 2 2 4" xfId="704"/>
    <cellStyle name="40% - Accent3 2 2 5" xfId="705"/>
    <cellStyle name="40% - Accent3 2 2 6" xfId="706"/>
    <cellStyle name="40% - Accent3 2 2 7" xfId="707"/>
    <cellStyle name="40% - Accent3 2 2 8" xfId="708"/>
    <cellStyle name="40% - Accent3 2 2 9" xfId="709"/>
    <cellStyle name="40% - Accent3 2 3" xfId="710"/>
    <cellStyle name="40% - Accent3 2 4" xfId="711"/>
    <cellStyle name="40% - Accent3 2 5" xfId="712"/>
    <cellStyle name="40% - Accent3 2 6" xfId="713"/>
    <cellStyle name="40% - Accent3 2 7" xfId="714"/>
    <cellStyle name="40% - Accent3 2 8" xfId="715"/>
    <cellStyle name="40% - Accent3 2 9" xfId="716"/>
    <cellStyle name="40% - Accent3 3" xfId="717"/>
    <cellStyle name="40% - Accent3 3 10" xfId="718"/>
    <cellStyle name="40% - Accent3 3 11" xfId="719"/>
    <cellStyle name="40% - Accent3 3 12" xfId="720"/>
    <cellStyle name="40% - Accent3 3 13" xfId="721"/>
    <cellStyle name="40% - Accent3 3 14" xfId="722"/>
    <cellStyle name="40% - Accent3 3 15" xfId="723"/>
    <cellStyle name="40% - Accent3 3 16" xfId="724"/>
    <cellStyle name="40% - Accent3 3 17" xfId="725"/>
    <cellStyle name="40% - Accent3 3 18" xfId="726"/>
    <cellStyle name="40% - Accent3 3 19" xfId="727"/>
    <cellStyle name="40% - Accent3 3 2" xfId="728"/>
    <cellStyle name="40% - Accent3 3 20" xfId="729"/>
    <cellStyle name="40% - Accent3 3 21" xfId="730"/>
    <cellStyle name="40% - Accent3 3 22" xfId="731"/>
    <cellStyle name="40% - Accent3 3 23" xfId="732"/>
    <cellStyle name="40% - Accent3 3 24" xfId="733"/>
    <cellStyle name="40% - Accent3 3 3" xfId="734"/>
    <cellStyle name="40% - Accent3 3 4" xfId="735"/>
    <cellStyle name="40% - Accent3 3 5" xfId="736"/>
    <cellStyle name="40% - Accent3 3 6" xfId="737"/>
    <cellStyle name="40% - Accent3 3 7" xfId="738"/>
    <cellStyle name="40% - Accent3 3 8" xfId="739"/>
    <cellStyle name="40% - Accent3 3 9" xfId="740"/>
    <cellStyle name="40% - Accent3 4" xfId="741"/>
    <cellStyle name="40% - Accent3 5" xfId="742"/>
    <cellStyle name="40% - Accent3 6" xfId="743"/>
    <cellStyle name="40% - Accent3 7" xfId="744"/>
    <cellStyle name="40% - Accent3 8" xfId="745"/>
    <cellStyle name="40% - Accent3 9" xfId="746"/>
    <cellStyle name="40% - Accent4 10" xfId="747"/>
    <cellStyle name="40% - Accent4 11" xfId="748"/>
    <cellStyle name="40% - Accent4 12" xfId="749"/>
    <cellStyle name="40% - Accent4 13" xfId="750"/>
    <cellStyle name="40% - Accent4 14" xfId="751"/>
    <cellStyle name="40% - Accent4 15" xfId="752"/>
    <cellStyle name="40% - Accent4 16" xfId="753"/>
    <cellStyle name="40% - Accent4 2" xfId="20"/>
    <cellStyle name="40% - Accent4 2 10" xfId="755"/>
    <cellStyle name="40% - Accent4 2 11" xfId="756"/>
    <cellStyle name="40% - Accent4 2 12" xfId="757"/>
    <cellStyle name="40% - Accent4 2 13" xfId="758"/>
    <cellStyle name="40% - Accent4 2 14" xfId="759"/>
    <cellStyle name="40% - Accent4 2 15" xfId="760"/>
    <cellStyle name="40% - Accent4 2 16" xfId="761"/>
    <cellStyle name="40% - Accent4 2 17" xfId="754"/>
    <cellStyle name="40% - Accent4 2 2" xfId="762"/>
    <cellStyle name="40% - Accent4 2 2 10" xfId="763"/>
    <cellStyle name="40% - Accent4 2 2 11" xfId="764"/>
    <cellStyle name="40% - Accent4 2 2 12" xfId="765"/>
    <cellStyle name="40% - Accent4 2 2 13" xfId="766"/>
    <cellStyle name="40% - Accent4 2 2 14" xfId="767"/>
    <cellStyle name="40% - Accent4 2 2 15" xfId="768"/>
    <cellStyle name="40% - Accent4 2 2 16" xfId="769"/>
    <cellStyle name="40% - Accent4 2 2 17" xfId="770"/>
    <cellStyle name="40% - Accent4 2 2 18" xfId="771"/>
    <cellStyle name="40% - Accent4 2 2 19" xfId="772"/>
    <cellStyle name="40% - Accent4 2 2 2" xfId="773"/>
    <cellStyle name="40% - Accent4 2 2 20" xfId="774"/>
    <cellStyle name="40% - Accent4 2 2 21" xfId="775"/>
    <cellStyle name="40% - Accent4 2 2 22" xfId="776"/>
    <cellStyle name="40% - Accent4 2 2 23" xfId="777"/>
    <cellStyle name="40% - Accent4 2 2 24" xfId="778"/>
    <cellStyle name="40% - Accent4 2 2 3" xfId="779"/>
    <cellStyle name="40% - Accent4 2 2 4" xfId="780"/>
    <cellStyle name="40% - Accent4 2 2 5" xfId="781"/>
    <cellStyle name="40% - Accent4 2 2 6" xfId="782"/>
    <cellStyle name="40% - Accent4 2 2 7" xfId="783"/>
    <cellStyle name="40% - Accent4 2 2 8" xfId="784"/>
    <cellStyle name="40% - Accent4 2 2 9" xfId="785"/>
    <cellStyle name="40% - Accent4 2 3" xfId="786"/>
    <cellStyle name="40% - Accent4 2 4" xfId="787"/>
    <cellStyle name="40% - Accent4 2 5" xfId="788"/>
    <cellStyle name="40% - Accent4 2 6" xfId="789"/>
    <cellStyle name="40% - Accent4 2 7" xfId="790"/>
    <cellStyle name="40% - Accent4 2 8" xfId="791"/>
    <cellStyle name="40% - Accent4 2 9" xfId="792"/>
    <cellStyle name="40% - Accent4 3" xfId="793"/>
    <cellStyle name="40% - Accent4 3 10" xfId="794"/>
    <cellStyle name="40% - Accent4 3 11" xfId="795"/>
    <cellStyle name="40% - Accent4 3 12" xfId="796"/>
    <cellStyle name="40% - Accent4 3 13" xfId="797"/>
    <cellStyle name="40% - Accent4 3 14" xfId="798"/>
    <cellStyle name="40% - Accent4 3 15" xfId="799"/>
    <cellStyle name="40% - Accent4 3 16" xfId="800"/>
    <cellStyle name="40% - Accent4 3 17" xfId="801"/>
    <cellStyle name="40% - Accent4 3 18" xfId="802"/>
    <cellStyle name="40% - Accent4 3 19" xfId="803"/>
    <cellStyle name="40% - Accent4 3 2" xfId="804"/>
    <cellStyle name="40% - Accent4 3 20" xfId="805"/>
    <cellStyle name="40% - Accent4 3 21" xfId="806"/>
    <cellStyle name="40% - Accent4 3 22" xfId="807"/>
    <cellStyle name="40% - Accent4 3 23" xfId="808"/>
    <cellStyle name="40% - Accent4 3 24" xfId="809"/>
    <cellStyle name="40% - Accent4 3 3" xfId="810"/>
    <cellStyle name="40% - Accent4 3 4" xfId="811"/>
    <cellStyle name="40% - Accent4 3 5" xfId="812"/>
    <cellStyle name="40% - Accent4 3 6" xfId="813"/>
    <cellStyle name="40% - Accent4 3 7" xfId="814"/>
    <cellStyle name="40% - Accent4 3 8" xfId="815"/>
    <cellStyle name="40% - Accent4 3 9" xfId="816"/>
    <cellStyle name="40% - Accent4 4" xfId="817"/>
    <cellStyle name="40% - Accent4 5" xfId="818"/>
    <cellStyle name="40% - Accent4 6" xfId="819"/>
    <cellStyle name="40% - Accent4 7" xfId="820"/>
    <cellStyle name="40% - Accent4 8" xfId="821"/>
    <cellStyle name="40% - Accent4 9" xfId="822"/>
    <cellStyle name="40% - Accent5 10" xfId="823"/>
    <cellStyle name="40% - Accent5 11" xfId="824"/>
    <cellStyle name="40% - Accent5 12" xfId="825"/>
    <cellStyle name="40% - Accent5 13" xfId="826"/>
    <cellStyle name="40% - Accent5 14" xfId="827"/>
    <cellStyle name="40% - Accent5 15" xfId="828"/>
    <cellStyle name="40% - Accent5 16" xfId="829"/>
    <cellStyle name="40% - Accent5 2" xfId="21"/>
    <cellStyle name="40% - Accent5 2 10" xfId="831"/>
    <cellStyle name="40% - Accent5 2 11" xfId="832"/>
    <cellStyle name="40% - Accent5 2 12" xfId="833"/>
    <cellStyle name="40% - Accent5 2 13" xfId="834"/>
    <cellStyle name="40% - Accent5 2 14" xfId="835"/>
    <cellStyle name="40% - Accent5 2 15" xfId="836"/>
    <cellStyle name="40% - Accent5 2 16" xfId="837"/>
    <cellStyle name="40% - Accent5 2 17" xfId="830"/>
    <cellStyle name="40% - Accent5 2 2" xfId="838"/>
    <cellStyle name="40% - Accent5 2 2 10" xfId="839"/>
    <cellStyle name="40% - Accent5 2 2 11" xfId="840"/>
    <cellStyle name="40% - Accent5 2 2 12" xfId="841"/>
    <cellStyle name="40% - Accent5 2 2 13" xfId="842"/>
    <cellStyle name="40% - Accent5 2 2 14" xfId="843"/>
    <cellStyle name="40% - Accent5 2 2 15" xfId="844"/>
    <cellStyle name="40% - Accent5 2 2 16" xfId="845"/>
    <cellStyle name="40% - Accent5 2 2 17" xfId="846"/>
    <cellStyle name="40% - Accent5 2 2 18" xfId="847"/>
    <cellStyle name="40% - Accent5 2 2 19" xfId="848"/>
    <cellStyle name="40% - Accent5 2 2 2" xfId="849"/>
    <cellStyle name="40% - Accent5 2 2 20" xfId="850"/>
    <cellStyle name="40% - Accent5 2 2 21" xfId="851"/>
    <cellStyle name="40% - Accent5 2 2 22" xfId="852"/>
    <cellStyle name="40% - Accent5 2 2 23" xfId="853"/>
    <cellStyle name="40% - Accent5 2 2 24" xfId="854"/>
    <cellStyle name="40% - Accent5 2 2 3" xfId="855"/>
    <cellStyle name="40% - Accent5 2 2 4" xfId="856"/>
    <cellStyle name="40% - Accent5 2 2 5" xfId="857"/>
    <cellStyle name="40% - Accent5 2 2 6" xfId="858"/>
    <cellStyle name="40% - Accent5 2 2 7" xfId="859"/>
    <cellStyle name="40% - Accent5 2 2 8" xfId="860"/>
    <cellStyle name="40% - Accent5 2 2 9" xfId="861"/>
    <cellStyle name="40% - Accent5 2 3" xfId="862"/>
    <cellStyle name="40% - Accent5 2 4" xfId="863"/>
    <cellStyle name="40% - Accent5 2 5" xfId="864"/>
    <cellStyle name="40% - Accent5 2 6" xfId="865"/>
    <cellStyle name="40% - Accent5 2 7" xfId="866"/>
    <cellStyle name="40% - Accent5 2 8" xfId="867"/>
    <cellStyle name="40% - Accent5 2 9" xfId="868"/>
    <cellStyle name="40% - Accent5 3" xfId="869"/>
    <cellStyle name="40% - Accent5 3 10" xfId="870"/>
    <cellStyle name="40% - Accent5 3 11" xfId="871"/>
    <cellStyle name="40% - Accent5 3 12" xfId="872"/>
    <cellStyle name="40% - Accent5 3 13" xfId="873"/>
    <cellStyle name="40% - Accent5 3 14" xfId="874"/>
    <cellStyle name="40% - Accent5 3 15" xfId="875"/>
    <cellStyle name="40% - Accent5 3 16" xfId="876"/>
    <cellStyle name="40% - Accent5 3 17" xfId="877"/>
    <cellStyle name="40% - Accent5 3 18" xfId="878"/>
    <cellStyle name="40% - Accent5 3 19" xfId="879"/>
    <cellStyle name="40% - Accent5 3 2" xfId="880"/>
    <cellStyle name="40% - Accent5 3 20" xfId="881"/>
    <cellStyle name="40% - Accent5 3 21" xfId="882"/>
    <cellStyle name="40% - Accent5 3 22" xfId="883"/>
    <cellStyle name="40% - Accent5 3 23" xfId="884"/>
    <cellStyle name="40% - Accent5 3 24" xfId="885"/>
    <cellStyle name="40% - Accent5 3 3" xfId="886"/>
    <cellStyle name="40% - Accent5 3 4" xfId="887"/>
    <cellStyle name="40% - Accent5 3 5" xfId="888"/>
    <cellStyle name="40% - Accent5 3 6" xfId="889"/>
    <cellStyle name="40% - Accent5 3 7" xfId="890"/>
    <cellStyle name="40% - Accent5 3 8" xfId="891"/>
    <cellStyle name="40% - Accent5 3 9" xfId="892"/>
    <cellStyle name="40% - Accent5 4" xfId="893"/>
    <cellStyle name="40% - Accent5 5" xfId="894"/>
    <cellStyle name="40% - Accent5 6" xfId="895"/>
    <cellStyle name="40% - Accent5 7" xfId="896"/>
    <cellStyle name="40% - Accent5 8" xfId="897"/>
    <cellStyle name="40% - Accent5 9" xfId="898"/>
    <cellStyle name="40% - Accent6 10" xfId="899"/>
    <cellStyle name="40% - Accent6 11" xfId="900"/>
    <cellStyle name="40% - Accent6 12" xfId="901"/>
    <cellStyle name="40% - Accent6 13" xfId="902"/>
    <cellStyle name="40% - Accent6 14" xfId="903"/>
    <cellStyle name="40% - Accent6 15" xfId="904"/>
    <cellStyle name="40% - Accent6 16" xfId="905"/>
    <cellStyle name="40% - Accent6 2" xfId="22"/>
    <cellStyle name="40% - Accent6 2 10" xfId="907"/>
    <cellStyle name="40% - Accent6 2 11" xfId="908"/>
    <cellStyle name="40% - Accent6 2 12" xfId="909"/>
    <cellStyle name="40% - Accent6 2 13" xfId="910"/>
    <cellStyle name="40% - Accent6 2 14" xfId="911"/>
    <cellStyle name="40% - Accent6 2 15" xfId="912"/>
    <cellStyle name="40% - Accent6 2 16" xfId="913"/>
    <cellStyle name="40% - Accent6 2 17" xfId="906"/>
    <cellStyle name="40% - Accent6 2 2" xfId="914"/>
    <cellStyle name="40% - Accent6 2 2 10" xfId="915"/>
    <cellStyle name="40% - Accent6 2 2 11" xfId="916"/>
    <cellStyle name="40% - Accent6 2 2 12" xfId="917"/>
    <cellStyle name="40% - Accent6 2 2 13" xfId="918"/>
    <cellStyle name="40% - Accent6 2 2 14" xfId="919"/>
    <cellStyle name="40% - Accent6 2 2 15" xfId="920"/>
    <cellStyle name="40% - Accent6 2 2 16" xfId="921"/>
    <cellStyle name="40% - Accent6 2 2 17" xfId="922"/>
    <cellStyle name="40% - Accent6 2 2 18" xfId="923"/>
    <cellStyle name="40% - Accent6 2 2 19" xfId="924"/>
    <cellStyle name="40% - Accent6 2 2 2" xfId="925"/>
    <cellStyle name="40% - Accent6 2 2 20" xfId="926"/>
    <cellStyle name="40% - Accent6 2 2 21" xfId="927"/>
    <cellStyle name="40% - Accent6 2 2 22" xfId="928"/>
    <cellStyle name="40% - Accent6 2 2 23" xfId="929"/>
    <cellStyle name="40% - Accent6 2 2 24" xfId="930"/>
    <cellStyle name="40% - Accent6 2 2 3" xfId="931"/>
    <cellStyle name="40% - Accent6 2 2 4" xfId="932"/>
    <cellStyle name="40% - Accent6 2 2 5" xfId="933"/>
    <cellStyle name="40% - Accent6 2 2 6" xfId="934"/>
    <cellStyle name="40% - Accent6 2 2 7" xfId="935"/>
    <cellStyle name="40% - Accent6 2 2 8" xfId="936"/>
    <cellStyle name="40% - Accent6 2 2 9" xfId="937"/>
    <cellStyle name="40% - Accent6 2 3" xfId="938"/>
    <cellStyle name="40% - Accent6 2 4" xfId="939"/>
    <cellStyle name="40% - Accent6 2 5" xfId="940"/>
    <cellStyle name="40% - Accent6 2 6" xfId="941"/>
    <cellStyle name="40% - Accent6 2 7" xfId="942"/>
    <cellStyle name="40% - Accent6 2 8" xfId="943"/>
    <cellStyle name="40% - Accent6 2 9" xfId="944"/>
    <cellStyle name="40% - Accent6 3" xfId="945"/>
    <cellStyle name="40% - Accent6 3 10" xfId="946"/>
    <cellStyle name="40% - Accent6 3 11" xfId="947"/>
    <cellStyle name="40% - Accent6 3 12" xfId="948"/>
    <cellStyle name="40% - Accent6 3 13" xfId="949"/>
    <cellStyle name="40% - Accent6 3 14" xfId="950"/>
    <cellStyle name="40% - Accent6 3 15" xfId="951"/>
    <cellStyle name="40% - Accent6 3 16" xfId="952"/>
    <cellStyle name="40% - Accent6 3 17" xfId="953"/>
    <cellStyle name="40% - Accent6 3 18" xfId="954"/>
    <cellStyle name="40% - Accent6 3 19" xfId="955"/>
    <cellStyle name="40% - Accent6 3 2" xfId="956"/>
    <cellStyle name="40% - Accent6 3 20" xfId="957"/>
    <cellStyle name="40% - Accent6 3 21" xfId="958"/>
    <cellStyle name="40% - Accent6 3 22" xfId="959"/>
    <cellStyle name="40% - Accent6 3 23" xfId="960"/>
    <cellStyle name="40% - Accent6 3 24" xfId="961"/>
    <cellStyle name="40% - Accent6 3 3" xfId="962"/>
    <cellStyle name="40% - Accent6 3 4" xfId="963"/>
    <cellStyle name="40% - Accent6 3 5" xfId="964"/>
    <cellStyle name="40% - Accent6 3 6" xfId="965"/>
    <cellStyle name="40% - Accent6 3 7" xfId="966"/>
    <cellStyle name="40% - Accent6 3 8" xfId="967"/>
    <cellStyle name="40% - Accent6 3 9" xfId="968"/>
    <cellStyle name="40% - Accent6 4" xfId="969"/>
    <cellStyle name="40% - Accent6 5" xfId="970"/>
    <cellStyle name="40% - Accent6 6" xfId="971"/>
    <cellStyle name="40% - Accent6 7" xfId="972"/>
    <cellStyle name="40% - Accent6 8" xfId="973"/>
    <cellStyle name="40% - Accent6 9" xfId="974"/>
    <cellStyle name="60% - Accent1 10" xfId="975"/>
    <cellStyle name="60% - Accent1 11" xfId="976"/>
    <cellStyle name="60% - Accent1 12" xfId="977"/>
    <cellStyle name="60% - Accent1 13" xfId="978"/>
    <cellStyle name="60% - Accent1 14" xfId="979"/>
    <cellStyle name="60% - Accent1 15" xfId="980"/>
    <cellStyle name="60% - Accent1 16" xfId="981"/>
    <cellStyle name="60% - Accent1 2" xfId="23"/>
    <cellStyle name="60% - Accent1 2 10" xfId="983"/>
    <cellStyle name="60% - Accent1 2 11" xfId="984"/>
    <cellStyle name="60% - Accent1 2 12" xfId="985"/>
    <cellStyle name="60% - Accent1 2 13" xfId="986"/>
    <cellStyle name="60% - Accent1 2 14" xfId="987"/>
    <cellStyle name="60% - Accent1 2 15" xfId="988"/>
    <cellStyle name="60% - Accent1 2 16" xfId="989"/>
    <cellStyle name="60% - Accent1 2 17" xfId="982"/>
    <cellStyle name="60% - Accent1 2 2" xfId="990"/>
    <cellStyle name="60% - Accent1 2 3" xfId="991"/>
    <cellStyle name="60% - Accent1 2 4" xfId="992"/>
    <cellStyle name="60% - Accent1 2 5" xfId="993"/>
    <cellStyle name="60% - Accent1 2 6" xfId="994"/>
    <cellStyle name="60% - Accent1 2 7" xfId="995"/>
    <cellStyle name="60% - Accent1 2 8" xfId="996"/>
    <cellStyle name="60% - Accent1 2 9" xfId="997"/>
    <cellStyle name="60% - Accent1 3" xfId="998"/>
    <cellStyle name="60% - Accent1 4" xfId="999"/>
    <cellStyle name="60% - Accent1 5" xfId="1000"/>
    <cellStyle name="60% - Accent1 6" xfId="1001"/>
    <cellStyle name="60% - Accent1 7" xfId="1002"/>
    <cellStyle name="60% - Accent1 8" xfId="1003"/>
    <cellStyle name="60% - Accent1 9" xfId="1004"/>
    <cellStyle name="60% - Accent2 10" xfId="1005"/>
    <cellStyle name="60% - Accent2 11" xfId="1006"/>
    <cellStyle name="60% - Accent2 12" xfId="1007"/>
    <cellStyle name="60% - Accent2 13" xfId="1008"/>
    <cellStyle name="60% - Accent2 14" xfId="1009"/>
    <cellStyle name="60% - Accent2 15" xfId="1010"/>
    <cellStyle name="60% - Accent2 16" xfId="1011"/>
    <cellStyle name="60% - Accent2 2" xfId="24"/>
    <cellStyle name="60% - Accent2 2 10" xfId="1013"/>
    <cellStyle name="60% - Accent2 2 11" xfId="1014"/>
    <cellStyle name="60% - Accent2 2 12" xfId="1015"/>
    <cellStyle name="60% - Accent2 2 13" xfId="1016"/>
    <cellStyle name="60% - Accent2 2 14" xfId="1017"/>
    <cellStyle name="60% - Accent2 2 15" xfId="1018"/>
    <cellStyle name="60% - Accent2 2 16" xfId="1019"/>
    <cellStyle name="60% - Accent2 2 17" xfId="1012"/>
    <cellStyle name="60% - Accent2 2 2" xfId="1020"/>
    <cellStyle name="60% - Accent2 2 3" xfId="1021"/>
    <cellStyle name="60% - Accent2 2 4" xfId="1022"/>
    <cellStyle name="60% - Accent2 2 5" xfId="1023"/>
    <cellStyle name="60% - Accent2 2 6" xfId="1024"/>
    <cellStyle name="60% - Accent2 2 7" xfId="1025"/>
    <cellStyle name="60% - Accent2 2 8" xfId="1026"/>
    <cellStyle name="60% - Accent2 2 9" xfId="1027"/>
    <cellStyle name="60% - Accent2 3" xfId="1028"/>
    <cellStyle name="60% - Accent2 4" xfId="1029"/>
    <cellStyle name="60% - Accent2 5" xfId="1030"/>
    <cellStyle name="60% - Accent2 6" xfId="1031"/>
    <cellStyle name="60% - Accent2 7" xfId="1032"/>
    <cellStyle name="60% - Accent2 8" xfId="1033"/>
    <cellStyle name="60% - Accent2 9" xfId="1034"/>
    <cellStyle name="60% - Accent3 10" xfId="1035"/>
    <cellStyle name="60% - Accent3 11" xfId="1036"/>
    <cellStyle name="60% - Accent3 12" xfId="1037"/>
    <cellStyle name="60% - Accent3 13" xfId="1038"/>
    <cellStyle name="60% - Accent3 14" xfId="1039"/>
    <cellStyle name="60% - Accent3 15" xfId="1040"/>
    <cellStyle name="60% - Accent3 16" xfId="1041"/>
    <cellStyle name="60% - Accent3 2" xfId="25"/>
    <cellStyle name="60% - Accent3 2 10" xfId="1043"/>
    <cellStyle name="60% - Accent3 2 11" xfId="1044"/>
    <cellStyle name="60% - Accent3 2 12" xfId="1045"/>
    <cellStyle name="60% - Accent3 2 13" xfId="1046"/>
    <cellStyle name="60% - Accent3 2 14" xfId="1047"/>
    <cellStyle name="60% - Accent3 2 15" xfId="1048"/>
    <cellStyle name="60% - Accent3 2 16" xfId="1049"/>
    <cellStyle name="60% - Accent3 2 17" xfId="1042"/>
    <cellStyle name="60% - Accent3 2 2" xfId="1050"/>
    <cellStyle name="60% - Accent3 2 3" xfId="1051"/>
    <cellStyle name="60% - Accent3 2 4" xfId="1052"/>
    <cellStyle name="60% - Accent3 2 5" xfId="1053"/>
    <cellStyle name="60% - Accent3 2 6" xfId="1054"/>
    <cellStyle name="60% - Accent3 2 7" xfId="1055"/>
    <cellStyle name="60% - Accent3 2 8" xfId="1056"/>
    <cellStyle name="60% - Accent3 2 9" xfId="1057"/>
    <cellStyle name="60% - Accent3 3" xfId="1058"/>
    <cellStyle name="60% - Accent3 4" xfId="1059"/>
    <cellStyle name="60% - Accent3 5" xfId="1060"/>
    <cellStyle name="60% - Accent3 6" xfId="1061"/>
    <cellStyle name="60% - Accent3 7" xfId="1062"/>
    <cellStyle name="60% - Accent3 8" xfId="1063"/>
    <cellStyle name="60% - Accent3 9" xfId="1064"/>
    <cellStyle name="60% - Accent4 10" xfId="1065"/>
    <cellStyle name="60% - Accent4 11" xfId="1066"/>
    <cellStyle name="60% - Accent4 12" xfId="1067"/>
    <cellStyle name="60% - Accent4 13" xfId="1068"/>
    <cellStyle name="60% - Accent4 14" xfId="1069"/>
    <cellStyle name="60% - Accent4 15" xfId="1070"/>
    <cellStyle name="60% - Accent4 16" xfId="1071"/>
    <cellStyle name="60% - Accent4 2" xfId="26"/>
    <cellStyle name="60% - Accent4 2 10" xfId="1073"/>
    <cellStyle name="60% - Accent4 2 11" xfId="1074"/>
    <cellStyle name="60% - Accent4 2 12" xfId="1075"/>
    <cellStyle name="60% - Accent4 2 13" xfId="1076"/>
    <cellStyle name="60% - Accent4 2 14" xfId="1077"/>
    <cellStyle name="60% - Accent4 2 15" xfId="1078"/>
    <cellStyle name="60% - Accent4 2 16" xfId="1079"/>
    <cellStyle name="60% - Accent4 2 17" xfId="1072"/>
    <cellStyle name="60% - Accent4 2 2" xfId="1080"/>
    <cellStyle name="60% - Accent4 2 3" xfId="1081"/>
    <cellStyle name="60% - Accent4 2 4" xfId="1082"/>
    <cellStyle name="60% - Accent4 2 5" xfId="1083"/>
    <cellStyle name="60% - Accent4 2 6" xfId="1084"/>
    <cellStyle name="60% - Accent4 2 7" xfId="1085"/>
    <cellStyle name="60% - Accent4 2 8" xfId="1086"/>
    <cellStyle name="60% - Accent4 2 9" xfId="1087"/>
    <cellStyle name="60% - Accent4 3" xfId="1088"/>
    <cellStyle name="60% - Accent4 4" xfId="1089"/>
    <cellStyle name="60% - Accent4 5" xfId="1090"/>
    <cellStyle name="60% - Accent4 6" xfId="1091"/>
    <cellStyle name="60% - Accent4 7" xfId="1092"/>
    <cellStyle name="60% - Accent4 8" xfId="1093"/>
    <cellStyle name="60% - Accent4 9" xfId="1094"/>
    <cellStyle name="60% - Accent5 10" xfId="1095"/>
    <cellStyle name="60% - Accent5 11" xfId="1096"/>
    <cellStyle name="60% - Accent5 12" xfId="1097"/>
    <cellStyle name="60% - Accent5 13" xfId="1098"/>
    <cellStyle name="60% - Accent5 14" xfId="1099"/>
    <cellStyle name="60% - Accent5 15" xfId="1100"/>
    <cellStyle name="60% - Accent5 16" xfId="1101"/>
    <cellStyle name="60% - Accent5 2" xfId="27"/>
    <cellStyle name="60% - Accent5 2 10" xfId="1103"/>
    <cellStyle name="60% - Accent5 2 11" xfId="1104"/>
    <cellStyle name="60% - Accent5 2 12" xfId="1105"/>
    <cellStyle name="60% - Accent5 2 13" xfId="1106"/>
    <cellStyle name="60% - Accent5 2 14" xfId="1107"/>
    <cellStyle name="60% - Accent5 2 15" xfId="1108"/>
    <cellStyle name="60% - Accent5 2 16" xfId="1109"/>
    <cellStyle name="60% - Accent5 2 17" xfId="1102"/>
    <cellStyle name="60% - Accent5 2 2" xfId="1110"/>
    <cellStyle name="60% - Accent5 2 3" xfId="1111"/>
    <cellStyle name="60% - Accent5 2 4" xfId="1112"/>
    <cellStyle name="60% - Accent5 2 5" xfId="1113"/>
    <cellStyle name="60% - Accent5 2 6" xfId="1114"/>
    <cellStyle name="60% - Accent5 2 7" xfId="1115"/>
    <cellStyle name="60% - Accent5 2 8" xfId="1116"/>
    <cellStyle name="60% - Accent5 2 9" xfId="1117"/>
    <cellStyle name="60% - Accent5 3" xfId="1118"/>
    <cellStyle name="60% - Accent5 4" xfId="1119"/>
    <cellStyle name="60% - Accent5 5" xfId="1120"/>
    <cellStyle name="60% - Accent5 6" xfId="1121"/>
    <cellStyle name="60% - Accent5 7" xfId="1122"/>
    <cellStyle name="60% - Accent5 8" xfId="1123"/>
    <cellStyle name="60% - Accent5 9" xfId="1124"/>
    <cellStyle name="60% - Accent6 10" xfId="1125"/>
    <cellStyle name="60% - Accent6 11" xfId="1126"/>
    <cellStyle name="60% - Accent6 12" xfId="1127"/>
    <cellStyle name="60% - Accent6 13" xfId="1128"/>
    <cellStyle name="60% - Accent6 14" xfId="1129"/>
    <cellStyle name="60% - Accent6 15" xfId="1130"/>
    <cellStyle name="60% - Accent6 16" xfId="1131"/>
    <cellStyle name="60% - Accent6 2" xfId="28"/>
    <cellStyle name="60% - Accent6 2 10" xfId="1133"/>
    <cellStyle name="60% - Accent6 2 11" xfId="1134"/>
    <cellStyle name="60% - Accent6 2 12" xfId="1135"/>
    <cellStyle name="60% - Accent6 2 13" xfId="1136"/>
    <cellStyle name="60% - Accent6 2 14" xfId="1137"/>
    <cellStyle name="60% - Accent6 2 15" xfId="1138"/>
    <cellStyle name="60% - Accent6 2 16" xfId="1139"/>
    <cellStyle name="60% - Accent6 2 17" xfId="1132"/>
    <cellStyle name="60% - Accent6 2 2" xfId="1140"/>
    <cellStyle name="60% - Accent6 2 3" xfId="1141"/>
    <cellStyle name="60% - Accent6 2 4" xfId="1142"/>
    <cellStyle name="60% - Accent6 2 5" xfId="1143"/>
    <cellStyle name="60% - Accent6 2 6" xfId="1144"/>
    <cellStyle name="60% - Accent6 2 7" xfId="1145"/>
    <cellStyle name="60% - Accent6 2 8" xfId="1146"/>
    <cellStyle name="60% - Accent6 2 9" xfId="1147"/>
    <cellStyle name="60% - Accent6 3" xfId="1148"/>
    <cellStyle name="60% - Accent6 4" xfId="1149"/>
    <cellStyle name="60% - Accent6 5" xfId="1150"/>
    <cellStyle name="60% - Accent6 6" xfId="1151"/>
    <cellStyle name="60% - Accent6 7" xfId="1152"/>
    <cellStyle name="60% - Accent6 8" xfId="1153"/>
    <cellStyle name="60% - Accent6 9" xfId="1154"/>
    <cellStyle name="Accent1 10" xfId="1155"/>
    <cellStyle name="Accent1 11" xfId="1156"/>
    <cellStyle name="Accent1 12" xfId="1157"/>
    <cellStyle name="Accent1 13" xfId="1158"/>
    <cellStyle name="Accent1 14" xfId="1159"/>
    <cellStyle name="Accent1 15" xfId="1160"/>
    <cellStyle name="Accent1 16" xfId="1161"/>
    <cellStyle name="Accent1 2" xfId="29"/>
    <cellStyle name="Accent1 2 10" xfId="1163"/>
    <cellStyle name="Accent1 2 11" xfId="1164"/>
    <cellStyle name="Accent1 2 12" xfId="1165"/>
    <cellStyle name="Accent1 2 13" xfId="1166"/>
    <cellStyle name="Accent1 2 14" xfId="1167"/>
    <cellStyle name="Accent1 2 15" xfId="1168"/>
    <cellStyle name="Accent1 2 16" xfId="1169"/>
    <cellStyle name="Accent1 2 17" xfId="1162"/>
    <cellStyle name="Accent1 2 2" xfId="1170"/>
    <cellStyle name="Accent1 2 3" xfId="1171"/>
    <cellStyle name="Accent1 2 4" xfId="1172"/>
    <cellStyle name="Accent1 2 5" xfId="1173"/>
    <cellStyle name="Accent1 2 6" xfId="1174"/>
    <cellStyle name="Accent1 2 7" xfId="1175"/>
    <cellStyle name="Accent1 2 8" xfId="1176"/>
    <cellStyle name="Accent1 2 9" xfId="1177"/>
    <cellStyle name="Accent1 3" xfId="1178"/>
    <cellStyle name="Accent1 4" xfId="1179"/>
    <cellStyle name="Accent1 5" xfId="1180"/>
    <cellStyle name="Accent1 6" xfId="1181"/>
    <cellStyle name="Accent1 7" xfId="1182"/>
    <cellStyle name="Accent1 8" xfId="1183"/>
    <cellStyle name="Accent1 9" xfId="1184"/>
    <cellStyle name="Accent2 10" xfId="1185"/>
    <cellStyle name="Accent2 11" xfId="1186"/>
    <cellStyle name="Accent2 12" xfId="1187"/>
    <cellStyle name="Accent2 13" xfId="1188"/>
    <cellStyle name="Accent2 14" xfId="1189"/>
    <cellStyle name="Accent2 15" xfId="1190"/>
    <cellStyle name="Accent2 16" xfId="1191"/>
    <cellStyle name="Accent2 2" xfId="30"/>
    <cellStyle name="Accent2 2 10" xfId="1193"/>
    <cellStyle name="Accent2 2 11" xfId="1194"/>
    <cellStyle name="Accent2 2 12" xfId="1195"/>
    <cellStyle name="Accent2 2 13" xfId="1196"/>
    <cellStyle name="Accent2 2 14" xfId="1197"/>
    <cellStyle name="Accent2 2 15" xfId="1198"/>
    <cellStyle name="Accent2 2 16" xfId="1199"/>
    <cellStyle name="Accent2 2 17" xfId="1192"/>
    <cellStyle name="Accent2 2 2" xfId="1200"/>
    <cellStyle name="Accent2 2 3" xfId="1201"/>
    <cellStyle name="Accent2 2 4" xfId="1202"/>
    <cellStyle name="Accent2 2 5" xfId="1203"/>
    <cellStyle name="Accent2 2 6" xfId="1204"/>
    <cellStyle name="Accent2 2 7" xfId="1205"/>
    <cellStyle name="Accent2 2 8" xfId="1206"/>
    <cellStyle name="Accent2 2 9" xfId="1207"/>
    <cellStyle name="Accent2 3" xfId="1208"/>
    <cellStyle name="Accent2 4" xfId="1209"/>
    <cellStyle name="Accent2 5" xfId="1210"/>
    <cellStyle name="Accent2 6" xfId="1211"/>
    <cellStyle name="Accent2 7" xfId="1212"/>
    <cellStyle name="Accent2 8" xfId="1213"/>
    <cellStyle name="Accent2 9" xfId="1214"/>
    <cellStyle name="Accent3 10" xfId="1215"/>
    <cellStyle name="Accent3 11" xfId="1216"/>
    <cellStyle name="Accent3 12" xfId="1217"/>
    <cellStyle name="Accent3 13" xfId="1218"/>
    <cellStyle name="Accent3 14" xfId="1219"/>
    <cellStyle name="Accent3 15" xfId="1220"/>
    <cellStyle name="Accent3 16" xfId="1221"/>
    <cellStyle name="Accent3 2" xfId="31"/>
    <cellStyle name="Accent3 2 10" xfId="1223"/>
    <cellStyle name="Accent3 2 11" xfId="1224"/>
    <cellStyle name="Accent3 2 12" xfId="1225"/>
    <cellStyle name="Accent3 2 13" xfId="1226"/>
    <cellStyle name="Accent3 2 14" xfId="1227"/>
    <cellStyle name="Accent3 2 15" xfId="1228"/>
    <cellStyle name="Accent3 2 16" xfId="1229"/>
    <cellStyle name="Accent3 2 17" xfId="1222"/>
    <cellStyle name="Accent3 2 2" xfId="1230"/>
    <cellStyle name="Accent3 2 3" xfId="1231"/>
    <cellStyle name="Accent3 2 4" xfId="1232"/>
    <cellStyle name="Accent3 2 5" xfId="1233"/>
    <cellStyle name="Accent3 2 6" xfId="1234"/>
    <cellStyle name="Accent3 2 7" xfId="1235"/>
    <cellStyle name="Accent3 2 8" xfId="1236"/>
    <cellStyle name="Accent3 2 9" xfId="1237"/>
    <cellStyle name="Accent3 3" xfId="1238"/>
    <cellStyle name="Accent3 4" xfId="1239"/>
    <cellStyle name="Accent3 5" xfId="1240"/>
    <cellStyle name="Accent3 6" xfId="1241"/>
    <cellStyle name="Accent3 7" xfId="1242"/>
    <cellStyle name="Accent3 8" xfId="1243"/>
    <cellStyle name="Accent3 9" xfId="1244"/>
    <cellStyle name="Accent4 10" xfId="1245"/>
    <cellStyle name="Accent4 11" xfId="1246"/>
    <cellStyle name="Accent4 12" xfId="1247"/>
    <cellStyle name="Accent4 13" xfId="1248"/>
    <cellStyle name="Accent4 14" xfId="1249"/>
    <cellStyle name="Accent4 15" xfId="1250"/>
    <cellStyle name="Accent4 16" xfId="1251"/>
    <cellStyle name="Accent4 2" xfId="32"/>
    <cellStyle name="Accent4 2 10" xfId="1253"/>
    <cellStyle name="Accent4 2 11" xfId="1254"/>
    <cellStyle name="Accent4 2 12" xfId="1255"/>
    <cellStyle name="Accent4 2 13" xfId="1256"/>
    <cellStyle name="Accent4 2 14" xfId="1257"/>
    <cellStyle name="Accent4 2 15" xfId="1258"/>
    <cellStyle name="Accent4 2 16" xfId="1259"/>
    <cellStyle name="Accent4 2 17" xfId="1252"/>
    <cellStyle name="Accent4 2 2" xfId="1260"/>
    <cellStyle name="Accent4 2 3" xfId="1261"/>
    <cellStyle name="Accent4 2 4" xfId="1262"/>
    <cellStyle name="Accent4 2 5" xfId="1263"/>
    <cellStyle name="Accent4 2 6" xfId="1264"/>
    <cellStyle name="Accent4 2 7" xfId="1265"/>
    <cellStyle name="Accent4 2 8" xfId="1266"/>
    <cellStyle name="Accent4 2 9" xfId="1267"/>
    <cellStyle name="Accent4 3" xfId="1268"/>
    <cellStyle name="Accent4 4" xfId="1269"/>
    <cellStyle name="Accent4 5" xfId="1270"/>
    <cellStyle name="Accent4 6" xfId="1271"/>
    <cellStyle name="Accent4 7" xfId="1272"/>
    <cellStyle name="Accent4 8" xfId="1273"/>
    <cellStyle name="Accent4 9" xfId="1274"/>
    <cellStyle name="Accent5 10" xfId="1275"/>
    <cellStyle name="Accent5 11" xfId="1276"/>
    <cellStyle name="Accent5 12" xfId="1277"/>
    <cellStyle name="Accent5 13" xfId="1278"/>
    <cellStyle name="Accent5 14" xfId="1279"/>
    <cellStyle name="Accent5 15" xfId="1280"/>
    <cellStyle name="Accent5 16" xfId="1281"/>
    <cellStyle name="Accent5 2" xfId="33"/>
    <cellStyle name="Accent5 2 10" xfId="1283"/>
    <cellStyle name="Accent5 2 11" xfId="1284"/>
    <cellStyle name="Accent5 2 12" xfId="1285"/>
    <cellStyle name="Accent5 2 13" xfId="1286"/>
    <cellStyle name="Accent5 2 14" xfId="1287"/>
    <cellStyle name="Accent5 2 15" xfId="1288"/>
    <cellStyle name="Accent5 2 16" xfId="1289"/>
    <cellStyle name="Accent5 2 17" xfId="1282"/>
    <cellStyle name="Accent5 2 2" xfId="1290"/>
    <cellStyle name="Accent5 2 3" xfId="1291"/>
    <cellStyle name="Accent5 2 4" xfId="1292"/>
    <cellStyle name="Accent5 2 5" xfId="1293"/>
    <cellStyle name="Accent5 2 6" xfId="1294"/>
    <cellStyle name="Accent5 2 7" xfId="1295"/>
    <cellStyle name="Accent5 2 8" xfId="1296"/>
    <cellStyle name="Accent5 2 9" xfId="1297"/>
    <cellStyle name="Accent5 3" xfId="1298"/>
    <cellStyle name="Accent5 4" xfId="1299"/>
    <cellStyle name="Accent5 5" xfId="1300"/>
    <cellStyle name="Accent5 6" xfId="1301"/>
    <cellStyle name="Accent5 7" xfId="1302"/>
    <cellStyle name="Accent5 8" xfId="1303"/>
    <cellStyle name="Accent5 9" xfId="1304"/>
    <cellStyle name="Accent6 10" xfId="1305"/>
    <cellStyle name="Accent6 11" xfId="1306"/>
    <cellStyle name="Accent6 12" xfId="1307"/>
    <cellStyle name="Accent6 13" xfId="1308"/>
    <cellStyle name="Accent6 14" xfId="1309"/>
    <cellStyle name="Accent6 15" xfId="1310"/>
    <cellStyle name="Accent6 16" xfId="1311"/>
    <cellStyle name="Accent6 2" xfId="34"/>
    <cellStyle name="Accent6 2 10" xfId="1313"/>
    <cellStyle name="Accent6 2 11" xfId="1314"/>
    <cellStyle name="Accent6 2 12" xfId="1315"/>
    <cellStyle name="Accent6 2 13" xfId="1316"/>
    <cellStyle name="Accent6 2 14" xfId="1317"/>
    <cellStyle name="Accent6 2 15" xfId="1318"/>
    <cellStyle name="Accent6 2 16" xfId="1319"/>
    <cellStyle name="Accent6 2 17" xfId="1312"/>
    <cellStyle name="Accent6 2 2" xfId="1320"/>
    <cellStyle name="Accent6 2 3" xfId="1321"/>
    <cellStyle name="Accent6 2 4" xfId="1322"/>
    <cellStyle name="Accent6 2 5" xfId="1323"/>
    <cellStyle name="Accent6 2 6" xfId="1324"/>
    <cellStyle name="Accent6 2 7" xfId="1325"/>
    <cellStyle name="Accent6 2 8" xfId="1326"/>
    <cellStyle name="Accent6 2 9" xfId="1327"/>
    <cellStyle name="Accent6 3" xfId="1328"/>
    <cellStyle name="Accent6 4" xfId="1329"/>
    <cellStyle name="Accent6 5" xfId="1330"/>
    <cellStyle name="Accent6 6" xfId="1331"/>
    <cellStyle name="Accent6 7" xfId="1332"/>
    <cellStyle name="Accent6 8" xfId="1333"/>
    <cellStyle name="Accent6 9" xfId="1334"/>
    <cellStyle name="Bad 10" xfId="1335"/>
    <cellStyle name="Bad 11" xfId="1336"/>
    <cellStyle name="Bad 12" xfId="1337"/>
    <cellStyle name="Bad 13" xfId="1338"/>
    <cellStyle name="Bad 14" xfId="1339"/>
    <cellStyle name="Bad 15" xfId="1340"/>
    <cellStyle name="Bad 16" xfId="1341"/>
    <cellStyle name="Bad 2" xfId="35"/>
    <cellStyle name="Bad 2 10" xfId="1343"/>
    <cellStyle name="Bad 2 11" xfId="1344"/>
    <cellStyle name="Bad 2 12" xfId="1345"/>
    <cellStyle name="Bad 2 13" xfId="1346"/>
    <cellStyle name="Bad 2 14" xfId="1347"/>
    <cellStyle name="Bad 2 15" xfId="1348"/>
    <cellStyle name="Bad 2 16" xfId="1349"/>
    <cellStyle name="Bad 2 17" xfId="1342"/>
    <cellStyle name="Bad 2 2" xfId="1350"/>
    <cellStyle name="Bad 2 3" xfId="1351"/>
    <cellStyle name="Bad 2 4" xfId="1352"/>
    <cellStyle name="Bad 2 5" xfId="1353"/>
    <cellStyle name="Bad 2 6" xfId="1354"/>
    <cellStyle name="Bad 2 7" xfId="1355"/>
    <cellStyle name="Bad 2 8" xfId="1356"/>
    <cellStyle name="Bad 2 9" xfId="1357"/>
    <cellStyle name="Bad 3" xfId="1358"/>
    <cellStyle name="Bad 4" xfId="1359"/>
    <cellStyle name="Bad 5" xfId="1360"/>
    <cellStyle name="Bad 6" xfId="1361"/>
    <cellStyle name="Bad 7" xfId="1362"/>
    <cellStyle name="Bad 8" xfId="1363"/>
    <cellStyle name="Bad 9" xfId="1364"/>
    <cellStyle name="Calculation 10" xfId="1365"/>
    <cellStyle name="Calculation 11" xfId="1366"/>
    <cellStyle name="Calculation 12" xfId="1367"/>
    <cellStyle name="Calculation 13" xfId="1368"/>
    <cellStyle name="Calculation 14" xfId="1369"/>
    <cellStyle name="Calculation 15" xfId="1370"/>
    <cellStyle name="Calculation 16" xfId="1371"/>
    <cellStyle name="Calculation 2" xfId="36"/>
    <cellStyle name="Calculation 2 10" xfId="1373"/>
    <cellStyle name="Calculation 2 11" xfId="1374"/>
    <cellStyle name="Calculation 2 12" xfId="1375"/>
    <cellStyle name="Calculation 2 13" xfId="1376"/>
    <cellStyle name="Calculation 2 14" xfId="1377"/>
    <cellStyle name="Calculation 2 15" xfId="1378"/>
    <cellStyle name="Calculation 2 16" xfId="1379"/>
    <cellStyle name="Calculation 2 17" xfId="1372"/>
    <cellStyle name="Calculation 2 2" xfId="1380"/>
    <cellStyle name="Calculation 2 3" xfId="1381"/>
    <cellStyle name="Calculation 2 4" xfId="1382"/>
    <cellStyle name="Calculation 2 5" xfId="1383"/>
    <cellStyle name="Calculation 2 6" xfId="1384"/>
    <cellStyle name="Calculation 2 7" xfId="1385"/>
    <cellStyle name="Calculation 2 8" xfId="1386"/>
    <cellStyle name="Calculation 2 9" xfId="1387"/>
    <cellStyle name="Calculation 3" xfId="1388"/>
    <cellStyle name="Calculation 4" xfId="1389"/>
    <cellStyle name="Calculation 5" xfId="1390"/>
    <cellStyle name="Calculation 6" xfId="1391"/>
    <cellStyle name="Calculation 7" xfId="1392"/>
    <cellStyle name="Calculation 8" xfId="1393"/>
    <cellStyle name="Calculation 9" xfId="1394"/>
    <cellStyle name="Check Cell 10" xfId="1395"/>
    <cellStyle name="Check Cell 11" xfId="1396"/>
    <cellStyle name="Check Cell 12" xfId="1397"/>
    <cellStyle name="Check Cell 13" xfId="1398"/>
    <cellStyle name="Check Cell 14" xfId="1399"/>
    <cellStyle name="Check Cell 15" xfId="1400"/>
    <cellStyle name="Check Cell 16" xfId="1401"/>
    <cellStyle name="Check Cell 2" xfId="37"/>
    <cellStyle name="Check Cell 2 10" xfId="1403"/>
    <cellStyle name="Check Cell 2 11" xfId="1404"/>
    <cellStyle name="Check Cell 2 12" xfId="1405"/>
    <cellStyle name="Check Cell 2 13" xfId="1406"/>
    <cellStyle name="Check Cell 2 14" xfId="1407"/>
    <cellStyle name="Check Cell 2 15" xfId="1408"/>
    <cellStyle name="Check Cell 2 16" xfId="1409"/>
    <cellStyle name="Check Cell 2 17" xfId="1402"/>
    <cellStyle name="Check Cell 2 2" xfId="1410"/>
    <cellStyle name="Check Cell 2 3" xfId="1411"/>
    <cellStyle name="Check Cell 2 4" xfId="1412"/>
    <cellStyle name="Check Cell 2 5" xfId="1413"/>
    <cellStyle name="Check Cell 2 6" xfId="1414"/>
    <cellStyle name="Check Cell 2 7" xfId="1415"/>
    <cellStyle name="Check Cell 2 8" xfId="1416"/>
    <cellStyle name="Check Cell 2 9" xfId="1417"/>
    <cellStyle name="Check Cell 3" xfId="1418"/>
    <cellStyle name="Check Cell 4" xfId="1419"/>
    <cellStyle name="Check Cell 5" xfId="1420"/>
    <cellStyle name="Check Cell 6" xfId="1421"/>
    <cellStyle name="Check Cell 7" xfId="1422"/>
    <cellStyle name="Check Cell 8" xfId="1423"/>
    <cellStyle name="Check Cell 9" xfId="1424"/>
    <cellStyle name="Comma" xfId="9" builtinId="3"/>
    <cellStyle name="Comma 2" xfId="39"/>
    <cellStyle name="Comma 2 10" xfId="1426"/>
    <cellStyle name="Comma 2 11" xfId="1427"/>
    <cellStyle name="Comma 2 12" xfId="1428"/>
    <cellStyle name="Comma 2 13" xfId="1429"/>
    <cellStyle name="Comma 2 14" xfId="1430"/>
    <cellStyle name="Comma 2 15" xfId="1431"/>
    <cellStyle name="Comma 2 16" xfId="1432"/>
    <cellStyle name="Comma 2 17" xfId="1433"/>
    <cellStyle name="Comma 2 18" xfId="1434"/>
    <cellStyle name="Comma 2 19" xfId="1435"/>
    <cellStyle name="Comma 2 2" xfId="1436"/>
    <cellStyle name="Comma 2 2 10" xfId="1437"/>
    <cellStyle name="Comma 2 2 11" xfId="1438"/>
    <cellStyle name="Comma 2 2 12" xfId="1439"/>
    <cellStyle name="Comma 2 2 13" xfId="1440"/>
    <cellStyle name="Comma 2 2 14" xfId="1441"/>
    <cellStyle name="Comma 2 2 15" xfId="1442"/>
    <cellStyle name="Comma 2 2 16" xfId="1443"/>
    <cellStyle name="Comma 2 2 17" xfId="1444"/>
    <cellStyle name="Comma 2 2 18" xfId="1445"/>
    <cellStyle name="Comma 2 2 19" xfId="1446"/>
    <cellStyle name="Comma 2 2 2" xfId="1447"/>
    <cellStyle name="Comma 2 2 20" xfId="1448"/>
    <cellStyle name="Comma 2 2 21" xfId="1449"/>
    <cellStyle name="Comma 2 2 22" xfId="1450"/>
    <cellStyle name="Comma 2 2 23" xfId="1451"/>
    <cellStyle name="Comma 2 2 24" xfId="1452"/>
    <cellStyle name="Comma 2 2 3" xfId="1453"/>
    <cellStyle name="Comma 2 2 4" xfId="1454"/>
    <cellStyle name="Comma 2 2 5" xfId="1455"/>
    <cellStyle name="Comma 2 2 6" xfId="1456"/>
    <cellStyle name="Comma 2 2 7" xfId="1457"/>
    <cellStyle name="Comma 2 2 8" xfId="1458"/>
    <cellStyle name="Comma 2 2 9" xfId="1459"/>
    <cellStyle name="Comma 2 20" xfId="1460"/>
    <cellStyle name="Comma 2 21" xfId="1461"/>
    <cellStyle name="Comma 2 22" xfId="1462"/>
    <cellStyle name="Comma 2 23" xfId="1463"/>
    <cellStyle name="Comma 2 24" xfId="1464"/>
    <cellStyle name="Comma 2 25" xfId="1465"/>
    <cellStyle name="Comma 2 26" xfId="1466"/>
    <cellStyle name="Comma 2 27" xfId="1425"/>
    <cellStyle name="Comma 2 3" xfId="1467"/>
    <cellStyle name="Comma 2 3 10" xfId="1468"/>
    <cellStyle name="Comma 2 3 11" xfId="1469"/>
    <cellStyle name="Comma 2 3 12" xfId="1470"/>
    <cellStyle name="Comma 2 3 13" xfId="1471"/>
    <cellStyle name="Comma 2 3 14" xfId="1472"/>
    <cellStyle name="Comma 2 3 15" xfId="1473"/>
    <cellStyle name="Comma 2 3 16" xfId="1474"/>
    <cellStyle name="Comma 2 3 17" xfId="1475"/>
    <cellStyle name="Comma 2 3 18" xfId="1476"/>
    <cellStyle name="Comma 2 3 19" xfId="1477"/>
    <cellStyle name="Comma 2 3 2" xfId="1478"/>
    <cellStyle name="Comma 2 3 20" xfId="1479"/>
    <cellStyle name="Comma 2 3 21" xfId="1480"/>
    <cellStyle name="Comma 2 3 22" xfId="1481"/>
    <cellStyle name="Comma 2 3 23" xfId="1482"/>
    <cellStyle name="Comma 2 3 24" xfId="1483"/>
    <cellStyle name="Comma 2 3 3" xfId="1484"/>
    <cellStyle name="Comma 2 3 4" xfId="1485"/>
    <cellStyle name="Comma 2 3 5" xfId="1486"/>
    <cellStyle name="Comma 2 3 6" xfId="1487"/>
    <cellStyle name="Comma 2 3 7" xfId="1488"/>
    <cellStyle name="Comma 2 3 8" xfId="1489"/>
    <cellStyle name="Comma 2 3 9" xfId="1490"/>
    <cellStyle name="Comma 2 4" xfId="1491"/>
    <cellStyle name="Comma 2 5" xfId="1492"/>
    <cellStyle name="Comma 2 6" xfId="1493"/>
    <cellStyle name="Comma 2 6 10" xfId="1494"/>
    <cellStyle name="Comma 2 6 11" xfId="1495"/>
    <cellStyle name="Comma 2 6 12" xfId="1496"/>
    <cellStyle name="Comma 2 6 13" xfId="1497"/>
    <cellStyle name="Comma 2 6 14" xfId="1498"/>
    <cellStyle name="Comma 2 6 15" xfId="1499"/>
    <cellStyle name="Comma 2 6 2" xfId="1500"/>
    <cellStyle name="Comma 2 6 3" xfId="1501"/>
    <cellStyle name="Comma 2 6 4" xfId="1502"/>
    <cellStyle name="Comma 2 6 5" xfId="1503"/>
    <cellStyle name="Comma 2 6 6" xfId="1504"/>
    <cellStyle name="Comma 2 6 7" xfId="1505"/>
    <cellStyle name="Comma 2 6 8" xfId="1506"/>
    <cellStyle name="Comma 2 6 9" xfId="1507"/>
    <cellStyle name="Comma 2 7" xfId="1508"/>
    <cellStyle name="Comma 2 8" xfId="1509"/>
    <cellStyle name="Comma 2 9" xfId="1510"/>
    <cellStyle name="Comma 3" xfId="38"/>
    <cellStyle name="Comma 3 2" xfId="1511"/>
    <cellStyle name="Comma 4" xfId="2737"/>
    <cellStyle name="Comma0" xfId="1"/>
    <cellStyle name="Currency" xfId="10" builtinId="4"/>
    <cellStyle name="Currency 2" xfId="41"/>
    <cellStyle name="Currency 2 10" xfId="1512"/>
    <cellStyle name="Currency 2 11" xfId="1513"/>
    <cellStyle name="Currency 2 12" xfId="1514"/>
    <cellStyle name="Currency 2 13" xfId="1515"/>
    <cellStyle name="Currency 2 14" xfId="1516"/>
    <cellStyle name="Currency 2 15" xfId="1517"/>
    <cellStyle name="Currency 2 16" xfId="1518"/>
    <cellStyle name="Currency 2 17" xfId="1519"/>
    <cellStyle name="Currency 2 18" xfId="1520"/>
    <cellStyle name="Currency 2 19" xfId="1521"/>
    <cellStyle name="Currency 2 2" xfId="1522"/>
    <cellStyle name="Currency 2 2 10" xfId="1523"/>
    <cellStyle name="Currency 2 2 11" xfId="1524"/>
    <cellStyle name="Currency 2 2 12" xfId="1525"/>
    <cellStyle name="Currency 2 2 13" xfId="1526"/>
    <cellStyle name="Currency 2 2 14" xfId="1527"/>
    <cellStyle name="Currency 2 2 15" xfId="1528"/>
    <cellStyle name="Currency 2 2 16" xfId="1529"/>
    <cellStyle name="Currency 2 2 17" xfId="1530"/>
    <cellStyle name="Currency 2 2 18" xfId="1531"/>
    <cellStyle name="Currency 2 2 19" xfId="1532"/>
    <cellStyle name="Currency 2 2 2" xfId="1533"/>
    <cellStyle name="Currency 2 2 2 10" xfId="1534"/>
    <cellStyle name="Currency 2 2 2 11" xfId="1535"/>
    <cellStyle name="Currency 2 2 2 12" xfId="1536"/>
    <cellStyle name="Currency 2 2 2 13" xfId="1537"/>
    <cellStyle name="Currency 2 2 2 14" xfId="1538"/>
    <cellStyle name="Currency 2 2 2 15" xfId="1539"/>
    <cellStyle name="Currency 2 2 2 16" xfId="1540"/>
    <cellStyle name="Currency 2 2 2 17" xfId="1541"/>
    <cellStyle name="Currency 2 2 2 18" xfId="1542"/>
    <cellStyle name="Currency 2 2 2 19" xfId="1543"/>
    <cellStyle name="Currency 2 2 2 2" xfId="1544"/>
    <cellStyle name="Currency 2 2 2 2 10" xfId="1545"/>
    <cellStyle name="Currency 2 2 2 2 11" xfId="1546"/>
    <cellStyle name="Currency 2 2 2 2 12" xfId="1547"/>
    <cellStyle name="Currency 2 2 2 2 13" xfId="1548"/>
    <cellStyle name="Currency 2 2 2 2 14" xfId="1549"/>
    <cellStyle name="Currency 2 2 2 2 15" xfId="1550"/>
    <cellStyle name="Currency 2 2 2 2 2" xfId="1551"/>
    <cellStyle name="Currency 2 2 2 2 3" xfId="1552"/>
    <cellStyle name="Currency 2 2 2 2 4" xfId="1553"/>
    <cellStyle name="Currency 2 2 2 2 5" xfId="1554"/>
    <cellStyle name="Currency 2 2 2 2 6" xfId="1555"/>
    <cellStyle name="Currency 2 2 2 2 7" xfId="1556"/>
    <cellStyle name="Currency 2 2 2 2 8" xfId="1557"/>
    <cellStyle name="Currency 2 2 2 2 9" xfId="1558"/>
    <cellStyle name="Currency 2 2 2 20" xfId="1559"/>
    <cellStyle name="Currency 2 2 2 21" xfId="1560"/>
    <cellStyle name="Currency 2 2 2 22" xfId="1561"/>
    <cellStyle name="Currency 2 2 2 23" xfId="1562"/>
    <cellStyle name="Currency 2 2 2 24" xfId="1563"/>
    <cellStyle name="Currency 2 2 2 25" xfId="1564"/>
    <cellStyle name="Currency 2 2 2 26" xfId="1565"/>
    <cellStyle name="Currency 2 2 2 27" xfId="1566"/>
    <cellStyle name="Currency 2 2 2 28" xfId="1567"/>
    <cellStyle name="Currency 2 2 2 29" xfId="1568"/>
    <cellStyle name="Currency 2 2 2 3" xfId="1569"/>
    <cellStyle name="Currency 2 2 2 30" xfId="1570"/>
    <cellStyle name="Currency 2 2 2 31" xfId="1571"/>
    <cellStyle name="Currency 2 2 2 32" xfId="1572"/>
    <cellStyle name="Currency 2 2 2 33" xfId="1573"/>
    <cellStyle name="Currency 2 2 2 4" xfId="1574"/>
    <cellStyle name="Currency 2 2 2 5" xfId="1575"/>
    <cellStyle name="Currency 2 2 2 6" xfId="1576"/>
    <cellStyle name="Currency 2 2 2 7" xfId="1577"/>
    <cellStyle name="Currency 2 2 2 8" xfId="1578"/>
    <cellStyle name="Currency 2 2 2 9" xfId="1579"/>
    <cellStyle name="Currency 2 2 20" xfId="1580"/>
    <cellStyle name="Currency 2 2 21" xfId="1581"/>
    <cellStyle name="Currency 2 2 22" xfId="1582"/>
    <cellStyle name="Currency 2 2 23" xfId="1583"/>
    <cellStyle name="Currency 2 2 24" xfId="1584"/>
    <cellStyle name="Currency 2 2 25" xfId="1585"/>
    <cellStyle name="Currency 2 2 26" xfId="1586"/>
    <cellStyle name="Currency 2 2 27" xfId="1587"/>
    <cellStyle name="Currency 2 2 28" xfId="1588"/>
    <cellStyle name="Currency 2 2 29" xfId="1589"/>
    <cellStyle name="Currency 2 2 3" xfId="1590"/>
    <cellStyle name="Currency 2 2 3 10" xfId="1591"/>
    <cellStyle name="Currency 2 2 3 11" xfId="1592"/>
    <cellStyle name="Currency 2 2 3 12" xfId="1593"/>
    <cellStyle name="Currency 2 2 3 13" xfId="1594"/>
    <cellStyle name="Currency 2 2 3 14" xfId="1595"/>
    <cellStyle name="Currency 2 2 3 15" xfId="1596"/>
    <cellStyle name="Currency 2 2 3 2" xfId="1597"/>
    <cellStyle name="Currency 2 2 3 3" xfId="1598"/>
    <cellStyle name="Currency 2 2 3 4" xfId="1599"/>
    <cellStyle name="Currency 2 2 3 5" xfId="1600"/>
    <cellStyle name="Currency 2 2 3 6" xfId="1601"/>
    <cellStyle name="Currency 2 2 3 7" xfId="1602"/>
    <cellStyle name="Currency 2 2 3 8" xfId="1603"/>
    <cellStyle name="Currency 2 2 3 9" xfId="1604"/>
    <cellStyle name="Currency 2 2 30" xfId="1605"/>
    <cellStyle name="Currency 2 2 31" xfId="1606"/>
    <cellStyle name="Currency 2 2 32" xfId="1607"/>
    <cellStyle name="Currency 2 2 33" xfId="1608"/>
    <cellStyle name="Currency 2 2 4" xfId="1609"/>
    <cellStyle name="Currency 2 2 5" xfId="1610"/>
    <cellStyle name="Currency 2 2 6" xfId="1611"/>
    <cellStyle name="Currency 2 2 7" xfId="1612"/>
    <cellStyle name="Currency 2 2 8" xfId="1613"/>
    <cellStyle name="Currency 2 2 9" xfId="1614"/>
    <cellStyle name="Currency 2 20" xfId="1615"/>
    <cellStyle name="Currency 2 21" xfId="1616"/>
    <cellStyle name="Currency 2 22" xfId="1617"/>
    <cellStyle name="Currency 2 23" xfId="1618"/>
    <cellStyle name="Currency 2 24" xfId="1619"/>
    <cellStyle name="Currency 2 25" xfId="1620"/>
    <cellStyle name="Currency 2 3" xfId="1621"/>
    <cellStyle name="Currency 2 3 10" xfId="1622"/>
    <cellStyle name="Currency 2 3 11" xfId="1623"/>
    <cellStyle name="Currency 2 3 12" xfId="1624"/>
    <cellStyle name="Currency 2 3 13" xfId="1625"/>
    <cellStyle name="Currency 2 3 14" xfId="1626"/>
    <cellStyle name="Currency 2 3 15" xfId="1627"/>
    <cellStyle name="Currency 2 3 16" xfId="1628"/>
    <cellStyle name="Currency 2 3 17" xfId="1629"/>
    <cellStyle name="Currency 2 3 18" xfId="1630"/>
    <cellStyle name="Currency 2 3 19" xfId="1631"/>
    <cellStyle name="Currency 2 3 2" xfId="1632"/>
    <cellStyle name="Currency 2 3 20" xfId="1633"/>
    <cellStyle name="Currency 2 3 21" xfId="1634"/>
    <cellStyle name="Currency 2 3 22" xfId="1635"/>
    <cellStyle name="Currency 2 3 23" xfId="1636"/>
    <cellStyle name="Currency 2 3 24" xfId="1637"/>
    <cellStyle name="Currency 2 3 3" xfId="1638"/>
    <cellStyle name="Currency 2 3 4" xfId="1639"/>
    <cellStyle name="Currency 2 3 5" xfId="1640"/>
    <cellStyle name="Currency 2 3 6" xfId="1641"/>
    <cellStyle name="Currency 2 3 7" xfId="1642"/>
    <cellStyle name="Currency 2 3 8" xfId="1643"/>
    <cellStyle name="Currency 2 3 9" xfId="1644"/>
    <cellStyle name="Currency 2 4" xfId="1645"/>
    <cellStyle name="Currency 2 4 10" xfId="1646"/>
    <cellStyle name="Currency 2 4 11" xfId="1647"/>
    <cellStyle name="Currency 2 4 12" xfId="1648"/>
    <cellStyle name="Currency 2 4 13" xfId="1649"/>
    <cellStyle name="Currency 2 4 14" xfId="1650"/>
    <cellStyle name="Currency 2 4 15" xfId="1651"/>
    <cellStyle name="Currency 2 4 16" xfId="1652"/>
    <cellStyle name="Currency 2 4 17" xfId="1653"/>
    <cellStyle name="Currency 2 4 18" xfId="1654"/>
    <cellStyle name="Currency 2 4 19" xfId="1655"/>
    <cellStyle name="Currency 2 4 2" xfId="1656"/>
    <cellStyle name="Currency 2 4 20" xfId="1657"/>
    <cellStyle name="Currency 2 4 21" xfId="1658"/>
    <cellStyle name="Currency 2 4 22" xfId="1659"/>
    <cellStyle name="Currency 2 4 23" xfId="1660"/>
    <cellStyle name="Currency 2 4 24" xfId="1661"/>
    <cellStyle name="Currency 2 4 3" xfId="1662"/>
    <cellStyle name="Currency 2 4 4" xfId="1663"/>
    <cellStyle name="Currency 2 4 5" xfId="1664"/>
    <cellStyle name="Currency 2 4 6" xfId="1665"/>
    <cellStyle name="Currency 2 4 7" xfId="1666"/>
    <cellStyle name="Currency 2 4 8" xfId="1667"/>
    <cellStyle name="Currency 2 4 9" xfId="1668"/>
    <cellStyle name="Currency 2 5" xfId="1669"/>
    <cellStyle name="Currency 2 5 10" xfId="1670"/>
    <cellStyle name="Currency 2 5 11" xfId="1671"/>
    <cellStyle name="Currency 2 5 12" xfId="1672"/>
    <cellStyle name="Currency 2 5 13" xfId="1673"/>
    <cellStyle name="Currency 2 5 14" xfId="1674"/>
    <cellStyle name="Currency 2 5 15" xfId="1675"/>
    <cellStyle name="Currency 2 5 16" xfId="1676"/>
    <cellStyle name="Currency 2 5 17" xfId="1677"/>
    <cellStyle name="Currency 2 5 18" xfId="1678"/>
    <cellStyle name="Currency 2 5 19" xfId="1679"/>
    <cellStyle name="Currency 2 5 2" xfId="1680"/>
    <cellStyle name="Currency 2 5 20" xfId="1681"/>
    <cellStyle name="Currency 2 5 21" xfId="1682"/>
    <cellStyle name="Currency 2 5 22" xfId="1683"/>
    <cellStyle name="Currency 2 5 23" xfId="1684"/>
    <cellStyle name="Currency 2 5 24" xfId="1685"/>
    <cellStyle name="Currency 2 5 3" xfId="1686"/>
    <cellStyle name="Currency 2 5 4" xfId="1687"/>
    <cellStyle name="Currency 2 5 5" xfId="1688"/>
    <cellStyle name="Currency 2 5 6" xfId="1689"/>
    <cellStyle name="Currency 2 5 7" xfId="1690"/>
    <cellStyle name="Currency 2 5 8" xfId="1691"/>
    <cellStyle name="Currency 2 5 9" xfId="1692"/>
    <cellStyle name="Currency 2 6" xfId="1693"/>
    <cellStyle name="Currency 2 6 10" xfId="1694"/>
    <cellStyle name="Currency 2 6 11" xfId="1695"/>
    <cellStyle name="Currency 2 6 12" xfId="1696"/>
    <cellStyle name="Currency 2 6 13" xfId="1697"/>
    <cellStyle name="Currency 2 6 14" xfId="1698"/>
    <cellStyle name="Currency 2 6 15" xfId="1699"/>
    <cellStyle name="Currency 2 6 16" xfId="1700"/>
    <cellStyle name="Currency 2 6 17" xfId="1701"/>
    <cellStyle name="Currency 2 6 18" xfId="1702"/>
    <cellStyle name="Currency 2 6 19" xfId="1703"/>
    <cellStyle name="Currency 2 6 2" xfId="1704"/>
    <cellStyle name="Currency 2 6 20" xfId="1705"/>
    <cellStyle name="Currency 2 6 21" xfId="1706"/>
    <cellStyle name="Currency 2 6 22" xfId="1707"/>
    <cellStyle name="Currency 2 6 23" xfId="1708"/>
    <cellStyle name="Currency 2 6 24" xfId="1709"/>
    <cellStyle name="Currency 2 6 3" xfId="1710"/>
    <cellStyle name="Currency 2 6 4" xfId="1711"/>
    <cellStyle name="Currency 2 6 5" xfId="1712"/>
    <cellStyle name="Currency 2 6 6" xfId="1713"/>
    <cellStyle name="Currency 2 6 7" xfId="1714"/>
    <cellStyle name="Currency 2 6 8" xfId="1715"/>
    <cellStyle name="Currency 2 6 9" xfId="1716"/>
    <cellStyle name="Currency 2 7" xfId="1717"/>
    <cellStyle name="Currency 2 7 10" xfId="1718"/>
    <cellStyle name="Currency 2 7 11" xfId="1719"/>
    <cellStyle name="Currency 2 7 12" xfId="1720"/>
    <cellStyle name="Currency 2 7 13" xfId="1721"/>
    <cellStyle name="Currency 2 7 14" xfId="1722"/>
    <cellStyle name="Currency 2 7 15" xfId="1723"/>
    <cellStyle name="Currency 2 7 16" xfId="1724"/>
    <cellStyle name="Currency 2 7 17" xfId="1725"/>
    <cellStyle name="Currency 2 7 18" xfId="1726"/>
    <cellStyle name="Currency 2 7 19" xfId="1727"/>
    <cellStyle name="Currency 2 7 2" xfId="1728"/>
    <cellStyle name="Currency 2 7 20" xfId="1729"/>
    <cellStyle name="Currency 2 7 21" xfId="1730"/>
    <cellStyle name="Currency 2 7 22" xfId="1731"/>
    <cellStyle name="Currency 2 7 23" xfId="1732"/>
    <cellStyle name="Currency 2 7 24" xfId="1733"/>
    <cellStyle name="Currency 2 7 3" xfId="1734"/>
    <cellStyle name="Currency 2 7 4" xfId="1735"/>
    <cellStyle name="Currency 2 7 5" xfId="1736"/>
    <cellStyle name="Currency 2 7 6" xfId="1737"/>
    <cellStyle name="Currency 2 7 7" xfId="1738"/>
    <cellStyle name="Currency 2 7 8" xfId="1739"/>
    <cellStyle name="Currency 2 7 9" xfId="1740"/>
    <cellStyle name="Currency 2 8" xfId="1741"/>
    <cellStyle name="Currency 2 8 10" xfId="1742"/>
    <cellStyle name="Currency 2 8 11" xfId="1743"/>
    <cellStyle name="Currency 2 8 12" xfId="1744"/>
    <cellStyle name="Currency 2 8 13" xfId="1745"/>
    <cellStyle name="Currency 2 8 14" xfId="1746"/>
    <cellStyle name="Currency 2 8 15" xfId="1747"/>
    <cellStyle name="Currency 2 8 16" xfId="1748"/>
    <cellStyle name="Currency 2 8 17" xfId="1749"/>
    <cellStyle name="Currency 2 8 18" xfId="1750"/>
    <cellStyle name="Currency 2 8 19" xfId="1751"/>
    <cellStyle name="Currency 2 8 2" xfId="1752"/>
    <cellStyle name="Currency 2 8 20" xfId="1753"/>
    <cellStyle name="Currency 2 8 21" xfId="1754"/>
    <cellStyle name="Currency 2 8 22" xfId="1755"/>
    <cellStyle name="Currency 2 8 23" xfId="1756"/>
    <cellStyle name="Currency 2 8 24" xfId="1757"/>
    <cellStyle name="Currency 2 8 3" xfId="1758"/>
    <cellStyle name="Currency 2 8 4" xfId="1759"/>
    <cellStyle name="Currency 2 8 5" xfId="1760"/>
    <cellStyle name="Currency 2 8 6" xfId="1761"/>
    <cellStyle name="Currency 2 8 7" xfId="1762"/>
    <cellStyle name="Currency 2 8 8" xfId="1763"/>
    <cellStyle name="Currency 2 8 9" xfId="1764"/>
    <cellStyle name="Currency 2 9" xfId="1765"/>
    <cellStyle name="Currency 2 9 10" xfId="1766"/>
    <cellStyle name="Currency 2 9 11" xfId="1767"/>
    <cellStyle name="Currency 2 9 12" xfId="1768"/>
    <cellStyle name="Currency 2 9 13" xfId="1769"/>
    <cellStyle name="Currency 2 9 14" xfId="1770"/>
    <cellStyle name="Currency 2 9 15" xfId="1771"/>
    <cellStyle name="Currency 2 9 16" xfId="1772"/>
    <cellStyle name="Currency 2 9 17" xfId="1773"/>
    <cellStyle name="Currency 2 9 18" xfId="1774"/>
    <cellStyle name="Currency 2 9 19" xfId="1775"/>
    <cellStyle name="Currency 2 9 2" xfId="1776"/>
    <cellStyle name="Currency 2 9 20" xfId="1777"/>
    <cellStyle name="Currency 2 9 21" xfId="1778"/>
    <cellStyle name="Currency 2 9 22" xfId="1779"/>
    <cellStyle name="Currency 2 9 23" xfId="1780"/>
    <cellStyle name="Currency 2 9 24" xfId="1781"/>
    <cellStyle name="Currency 2 9 3" xfId="1782"/>
    <cellStyle name="Currency 2 9 4" xfId="1783"/>
    <cellStyle name="Currency 2 9 5" xfId="1784"/>
    <cellStyle name="Currency 2 9 6" xfId="1785"/>
    <cellStyle name="Currency 2 9 7" xfId="1786"/>
    <cellStyle name="Currency 2 9 8" xfId="1787"/>
    <cellStyle name="Currency 2 9 9" xfId="1788"/>
    <cellStyle name="Currency 3" xfId="40"/>
    <cellStyle name="Currency 3 2" xfId="1790"/>
    <cellStyle name="Currency 3 3" xfId="1789"/>
    <cellStyle name="Currency 4" xfId="61"/>
    <cellStyle name="Currency 5" xfId="2736"/>
    <cellStyle name="Currency0" xfId="2"/>
    <cellStyle name="Date" xfId="3"/>
    <cellStyle name="Excel Built-in Normal" xfId="1791"/>
    <cellStyle name="Excel Built-in Normal 10" xfId="1792"/>
    <cellStyle name="Excel Built-in Normal 11" xfId="1793"/>
    <cellStyle name="Excel Built-in Normal 12" xfId="1794"/>
    <cellStyle name="Excel Built-in Normal 13" xfId="1795"/>
    <cellStyle name="Excel Built-in Normal 14" xfId="1796"/>
    <cellStyle name="Excel Built-in Normal 15" xfId="1797"/>
    <cellStyle name="Excel Built-in Normal 16" xfId="1798"/>
    <cellStyle name="Excel Built-in Normal 17" xfId="1799"/>
    <cellStyle name="Excel Built-in Normal 18" xfId="1800"/>
    <cellStyle name="Excel Built-in Normal 19" xfId="1801"/>
    <cellStyle name="Excel Built-in Normal 2" xfId="1802"/>
    <cellStyle name="Excel Built-in Normal 20" xfId="1803"/>
    <cellStyle name="Excel Built-in Normal 21" xfId="1804"/>
    <cellStyle name="Excel Built-in Normal 22" xfId="1805"/>
    <cellStyle name="Excel Built-in Normal 23" xfId="1806"/>
    <cellStyle name="Excel Built-in Normal 24" xfId="1807"/>
    <cellStyle name="Excel Built-in Normal 3" xfId="1808"/>
    <cellStyle name="Excel Built-in Normal 4" xfId="1809"/>
    <cellStyle name="Excel Built-in Normal 5" xfId="1810"/>
    <cellStyle name="Excel Built-in Normal 6" xfId="1811"/>
    <cellStyle name="Excel Built-in Normal 7" xfId="1812"/>
    <cellStyle name="Excel Built-in Normal 8" xfId="1813"/>
    <cellStyle name="Excel Built-in Normal 9" xfId="1814"/>
    <cellStyle name="Explanatory Text 10" xfId="1815"/>
    <cellStyle name="Explanatory Text 11" xfId="1816"/>
    <cellStyle name="Explanatory Text 12" xfId="1817"/>
    <cellStyle name="Explanatory Text 13" xfId="1818"/>
    <cellStyle name="Explanatory Text 14" xfId="1819"/>
    <cellStyle name="Explanatory Text 15" xfId="1820"/>
    <cellStyle name="Explanatory Text 16" xfId="1821"/>
    <cellStyle name="Explanatory Text 2" xfId="42"/>
    <cellStyle name="Explanatory Text 2 10" xfId="1822"/>
    <cellStyle name="Explanatory Text 2 11" xfId="1823"/>
    <cellStyle name="Explanatory Text 2 12" xfId="1824"/>
    <cellStyle name="Explanatory Text 2 13" xfId="1825"/>
    <cellStyle name="Explanatory Text 2 14" xfId="1826"/>
    <cellStyle name="Explanatory Text 2 15" xfId="1827"/>
    <cellStyle name="Explanatory Text 2 16" xfId="1828"/>
    <cellStyle name="Explanatory Text 2 2" xfId="1829"/>
    <cellStyle name="Explanatory Text 2 3" xfId="1830"/>
    <cellStyle name="Explanatory Text 2 4" xfId="1831"/>
    <cellStyle name="Explanatory Text 2 5" xfId="1832"/>
    <cellStyle name="Explanatory Text 2 6" xfId="1833"/>
    <cellStyle name="Explanatory Text 2 7" xfId="1834"/>
    <cellStyle name="Explanatory Text 2 8" xfId="1835"/>
    <cellStyle name="Explanatory Text 2 9" xfId="1836"/>
    <cellStyle name="Explanatory Text 3" xfId="1837"/>
    <cellStyle name="Explanatory Text 4" xfId="1838"/>
    <cellStyle name="Explanatory Text 5" xfId="1839"/>
    <cellStyle name="Explanatory Text 6" xfId="1840"/>
    <cellStyle name="Explanatory Text 7" xfId="1841"/>
    <cellStyle name="Explanatory Text 8" xfId="1842"/>
    <cellStyle name="Explanatory Text 9" xfId="1843"/>
    <cellStyle name="Fixed" xfId="4"/>
    <cellStyle name="Good 10" xfId="1844"/>
    <cellStyle name="Good 11" xfId="1845"/>
    <cellStyle name="Good 12" xfId="1846"/>
    <cellStyle name="Good 13" xfId="1847"/>
    <cellStyle name="Good 14" xfId="1848"/>
    <cellStyle name="Good 15" xfId="1849"/>
    <cellStyle name="Good 16" xfId="1850"/>
    <cellStyle name="Good 2" xfId="43"/>
    <cellStyle name="Good 2 10" xfId="1852"/>
    <cellStyle name="Good 2 11" xfId="1853"/>
    <cellStyle name="Good 2 12" xfId="1854"/>
    <cellStyle name="Good 2 13" xfId="1855"/>
    <cellStyle name="Good 2 14" xfId="1856"/>
    <cellStyle name="Good 2 15" xfId="1857"/>
    <cellStyle name="Good 2 16" xfId="1858"/>
    <cellStyle name="Good 2 17" xfId="1851"/>
    <cellStyle name="Good 2 2" xfId="1859"/>
    <cellStyle name="Good 2 3" xfId="1860"/>
    <cellStyle name="Good 2 4" xfId="1861"/>
    <cellStyle name="Good 2 5" xfId="1862"/>
    <cellStyle name="Good 2 6" xfId="1863"/>
    <cellStyle name="Good 2 7" xfId="1864"/>
    <cellStyle name="Good 2 8" xfId="1865"/>
    <cellStyle name="Good 2 9" xfId="1866"/>
    <cellStyle name="Good 3" xfId="1867"/>
    <cellStyle name="Good 4" xfId="1868"/>
    <cellStyle name="Good 5" xfId="1869"/>
    <cellStyle name="Good 6" xfId="1870"/>
    <cellStyle name="Good 7" xfId="1871"/>
    <cellStyle name="Good 8" xfId="1872"/>
    <cellStyle name="Good 9" xfId="1873"/>
    <cellStyle name="Heading 1" xfId="5" builtinId="16" customBuiltin="1"/>
    <cellStyle name="Heading 1 10" xfId="1874"/>
    <cellStyle name="Heading 1 11" xfId="1875"/>
    <cellStyle name="Heading 1 12" xfId="1876"/>
    <cellStyle name="Heading 1 13" xfId="1877"/>
    <cellStyle name="Heading 1 14" xfId="1878"/>
    <cellStyle name="Heading 1 15" xfId="1879"/>
    <cellStyle name="Heading 1 16" xfId="1880"/>
    <cellStyle name="Heading 1 2" xfId="44"/>
    <cellStyle name="Heading 1 2 10" xfId="1881"/>
    <cellStyle name="Heading 1 2 11" xfId="1882"/>
    <cellStyle name="Heading 1 2 12" xfId="1883"/>
    <cellStyle name="Heading 1 2 13" xfId="1884"/>
    <cellStyle name="Heading 1 2 14" xfId="1885"/>
    <cellStyle name="Heading 1 2 15" xfId="1886"/>
    <cellStyle name="Heading 1 2 16" xfId="1887"/>
    <cellStyle name="Heading 1 2 2" xfId="1888"/>
    <cellStyle name="Heading 1 2 3" xfId="1889"/>
    <cellStyle name="Heading 1 2 4" xfId="1890"/>
    <cellStyle name="Heading 1 2 5" xfId="1891"/>
    <cellStyle name="Heading 1 2 6" xfId="1892"/>
    <cellStyle name="Heading 1 2 7" xfId="1893"/>
    <cellStyle name="Heading 1 2 8" xfId="1894"/>
    <cellStyle name="Heading 1 2 9" xfId="1895"/>
    <cellStyle name="Heading 1 3" xfId="1896"/>
    <cellStyle name="Heading 1 4" xfId="1897"/>
    <cellStyle name="Heading 1 5" xfId="1898"/>
    <cellStyle name="Heading 1 6" xfId="1899"/>
    <cellStyle name="Heading 1 7" xfId="1900"/>
    <cellStyle name="Heading 1 8" xfId="1901"/>
    <cellStyle name="Heading 1 9" xfId="1902"/>
    <cellStyle name="Heading 2" xfId="6" builtinId="17" customBuiltin="1"/>
    <cellStyle name="Heading 2 10" xfId="1903"/>
    <cellStyle name="Heading 2 11" xfId="1904"/>
    <cellStyle name="Heading 2 12" xfId="1905"/>
    <cellStyle name="Heading 2 13" xfId="1906"/>
    <cellStyle name="Heading 2 14" xfId="1907"/>
    <cellStyle name="Heading 2 15" xfId="1908"/>
    <cellStyle name="Heading 2 16" xfId="1909"/>
    <cellStyle name="Heading 2 2" xfId="45"/>
    <cellStyle name="Heading 2 2 10" xfId="1911"/>
    <cellStyle name="Heading 2 2 11" xfId="1912"/>
    <cellStyle name="Heading 2 2 12" xfId="1913"/>
    <cellStyle name="Heading 2 2 13" xfId="1914"/>
    <cellStyle name="Heading 2 2 14" xfId="1915"/>
    <cellStyle name="Heading 2 2 15" xfId="1916"/>
    <cellStyle name="Heading 2 2 16" xfId="1917"/>
    <cellStyle name="Heading 2 2 2" xfId="1918"/>
    <cellStyle name="Heading 2 2 3" xfId="1919"/>
    <cellStyle name="Heading 2 2 4" xfId="1920"/>
    <cellStyle name="Heading 2 2 5" xfId="1921"/>
    <cellStyle name="Heading 2 2 6" xfId="1922"/>
    <cellStyle name="Heading 2 2 7" xfId="1923"/>
    <cellStyle name="Heading 2 2 8" xfId="1924"/>
    <cellStyle name="Heading 2 2 9" xfId="1925"/>
    <cellStyle name="Heading 2 3" xfId="1926"/>
    <cellStyle name="Heading 2 4" xfId="1927"/>
    <cellStyle name="Heading 2 5" xfId="1928"/>
    <cellStyle name="Heading 2 6" xfId="1929"/>
    <cellStyle name="Heading 2 7" xfId="1930"/>
    <cellStyle name="Heading 2 8" xfId="1931"/>
    <cellStyle name="Heading 2 9" xfId="1932"/>
    <cellStyle name="Heading 3 10" xfId="1933"/>
    <cellStyle name="Heading 3 11" xfId="1934"/>
    <cellStyle name="Heading 3 12" xfId="1935"/>
    <cellStyle name="Heading 3 13" xfId="1936"/>
    <cellStyle name="Heading 3 14" xfId="1937"/>
    <cellStyle name="Heading 3 15" xfId="1938"/>
    <cellStyle name="Heading 3 16" xfId="1939"/>
    <cellStyle name="Heading 3 2" xfId="46"/>
    <cellStyle name="Heading 3 2 10" xfId="1940"/>
    <cellStyle name="Heading 3 2 11" xfId="1941"/>
    <cellStyle name="Heading 3 2 12" xfId="1942"/>
    <cellStyle name="Heading 3 2 13" xfId="1943"/>
    <cellStyle name="Heading 3 2 14" xfId="1944"/>
    <cellStyle name="Heading 3 2 15" xfId="1945"/>
    <cellStyle name="Heading 3 2 16" xfId="1946"/>
    <cellStyle name="Heading 3 2 2" xfId="1947"/>
    <cellStyle name="Heading 3 2 3" xfId="1948"/>
    <cellStyle name="Heading 3 2 4" xfId="1949"/>
    <cellStyle name="Heading 3 2 5" xfId="1950"/>
    <cellStyle name="Heading 3 2 6" xfId="1951"/>
    <cellStyle name="Heading 3 2 7" xfId="1952"/>
    <cellStyle name="Heading 3 2 8" xfId="1953"/>
    <cellStyle name="Heading 3 2 9" xfId="1954"/>
    <cellStyle name="Heading 3 3" xfId="1955"/>
    <cellStyle name="Heading 3 4" xfId="1956"/>
    <cellStyle name="Heading 3 5" xfId="1957"/>
    <cellStyle name="Heading 3 6" xfId="1958"/>
    <cellStyle name="Heading 3 7" xfId="1959"/>
    <cellStyle name="Heading 3 8" xfId="1960"/>
    <cellStyle name="Heading 3 9" xfId="1961"/>
    <cellStyle name="Heading 4 10" xfId="1962"/>
    <cellStyle name="Heading 4 11" xfId="1963"/>
    <cellStyle name="Heading 4 12" xfId="1964"/>
    <cellStyle name="Heading 4 13" xfId="1965"/>
    <cellStyle name="Heading 4 14" xfId="1966"/>
    <cellStyle name="Heading 4 15" xfId="1967"/>
    <cellStyle name="Heading 4 16" xfId="1968"/>
    <cellStyle name="Heading 4 2" xfId="47"/>
    <cellStyle name="Heading 4 2 10" xfId="1969"/>
    <cellStyle name="Heading 4 2 11" xfId="1970"/>
    <cellStyle name="Heading 4 2 12" xfId="1971"/>
    <cellStyle name="Heading 4 2 13" xfId="1972"/>
    <cellStyle name="Heading 4 2 14" xfId="1973"/>
    <cellStyle name="Heading 4 2 15" xfId="1974"/>
    <cellStyle name="Heading 4 2 16" xfId="1975"/>
    <cellStyle name="Heading 4 2 2" xfId="1976"/>
    <cellStyle name="Heading 4 2 3" xfId="1977"/>
    <cellStyle name="Heading 4 2 4" xfId="1978"/>
    <cellStyle name="Heading 4 2 5" xfId="1979"/>
    <cellStyle name="Heading 4 2 6" xfId="1980"/>
    <cellStyle name="Heading 4 2 7" xfId="1981"/>
    <cellStyle name="Heading 4 2 8" xfId="1982"/>
    <cellStyle name="Heading 4 2 9" xfId="1983"/>
    <cellStyle name="Heading 4 3" xfId="1984"/>
    <cellStyle name="Heading 4 4" xfId="1985"/>
    <cellStyle name="Heading 4 5" xfId="1986"/>
    <cellStyle name="Heading 4 6" xfId="1987"/>
    <cellStyle name="Heading 4 7" xfId="1988"/>
    <cellStyle name="Heading 4 8" xfId="1989"/>
    <cellStyle name="Heading 4 9" xfId="1990"/>
    <cellStyle name="Hyperlink" xfId="7" builtinId="8"/>
    <cellStyle name="Input 10" xfId="1991"/>
    <cellStyle name="Input 11" xfId="1992"/>
    <cellStyle name="Input 12" xfId="1993"/>
    <cellStyle name="Input 13" xfId="1994"/>
    <cellStyle name="Input 14" xfId="1995"/>
    <cellStyle name="Input 15" xfId="1996"/>
    <cellStyle name="Input 16" xfId="1997"/>
    <cellStyle name="Input 2" xfId="48"/>
    <cellStyle name="Input 2 10" xfId="1999"/>
    <cellStyle name="Input 2 11" xfId="2000"/>
    <cellStyle name="Input 2 12" xfId="2001"/>
    <cellStyle name="Input 2 13" xfId="2002"/>
    <cellStyle name="Input 2 14" xfId="2003"/>
    <cellStyle name="Input 2 15" xfId="2004"/>
    <cellStyle name="Input 2 16" xfId="2005"/>
    <cellStyle name="Input 2 17" xfId="1998"/>
    <cellStyle name="Input 2 2" xfId="2006"/>
    <cellStyle name="Input 2 3" xfId="2007"/>
    <cellStyle name="Input 2 4" xfId="2008"/>
    <cellStyle name="Input 2 5" xfId="2009"/>
    <cellStyle name="Input 2 6" xfId="2010"/>
    <cellStyle name="Input 2 7" xfId="2011"/>
    <cellStyle name="Input 2 8" xfId="2012"/>
    <cellStyle name="Input 2 9" xfId="2013"/>
    <cellStyle name="Input 3" xfId="2014"/>
    <cellStyle name="Input 4" xfId="2015"/>
    <cellStyle name="Input 5" xfId="2016"/>
    <cellStyle name="Input 6" xfId="2017"/>
    <cellStyle name="Input 7" xfId="2018"/>
    <cellStyle name="Input 8" xfId="2019"/>
    <cellStyle name="Input 9" xfId="2020"/>
    <cellStyle name="Linked Cell 10" xfId="2021"/>
    <cellStyle name="Linked Cell 11" xfId="2022"/>
    <cellStyle name="Linked Cell 12" xfId="2023"/>
    <cellStyle name="Linked Cell 13" xfId="2024"/>
    <cellStyle name="Linked Cell 14" xfId="2025"/>
    <cellStyle name="Linked Cell 15" xfId="2026"/>
    <cellStyle name="Linked Cell 16" xfId="2027"/>
    <cellStyle name="Linked Cell 2" xfId="49"/>
    <cellStyle name="Linked Cell 2 10" xfId="2028"/>
    <cellStyle name="Linked Cell 2 11" xfId="2029"/>
    <cellStyle name="Linked Cell 2 12" xfId="2030"/>
    <cellStyle name="Linked Cell 2 13" xfId="2031"/>
    <cellStyle name="Linked Cell 2 14" xfId="2032"/>
    <cellStyle name="Linked Cell 2 15" xfId="2033"/>
    <cellStyle name="Linked Cell 2 16" xfId="2034"/>
    <cellStyle name="Linked Cell 2 2" xfId="2035"/>
    <cellStyle name="Linked Cell 2 3" xfId="2036"/>
    <cellStyle name="Linked Cell 2 4" xfId="2037"/>
    <cellStyle name="Linked Cell 2 5" xfId="2038"/>
    <cellStyle name="Linked Cell 2 6" xfId="2039"/>
    <cellStyle name="Linked Cell 2 7" xfId="2040"/>
    <cellStyle name="Linked Cell 2 8" xfId="2041"/>
    <cellStyle name="Linked Cell 2 9" xfId="2042"/>
    <cellStyle name="Linked Cell 3" xfId="2043"/>
    <cellStyle name="Linked Cell 4" xfId="2044"/>
    <cellStyle name="Linked Cell 5" xfId="2045"/>
    <cellStyle name="Linked Cell 6" xfId="2046"/>
    <cellStyle name="Linked Cell 7" xfId="2047"/>
    <cellStyle name="Linked Cell 8" xfId="2048"/>
    <cellStyle name="Linked Cell 9" xfId="2049"/>
    <cellStyle name="Neutral 10" xfId="2050"/>
    <cellStyle name="Neutral 11" xfId="2051"/>
    <cellStyle name="Neutral 12" xfId="2052"/>
    <cellStyle name="Neutral 13" xfId="2053"/>
    <cellStyle name="Neutral 14" xfId="2054"/>
    <cellStyle name="Neutral 15" xfId="2055"/>
    <cellStyle name="Neutral 16" xfId="2056"/>
    <cellStyle name="Neutral 2" xfId="50"/>
    <cellStyle name="Neutral 2 10" xfId="2058"/>
    <cellStyle name="Neutral 2 11" xfId="2059"/>
    <cellStyle name="Neutral 2 12" xfId="2060"/>
    <cellStyle name="Neutral 2 13" xfId="2061"/>
    <cellStyle name="Neutral 2 14" xfId="2062"/>
    <cellStyle name="Neutral 2 15" xfId="2063"/>
    <cellStyle name="Neutral 2 16" xfId="2064"/>
    <cellStyle name="Neutral 2 17" xfId="2057"/>
    <cellStyle name="Neutral 2 2" xfId="2065"/>
    <cellStyle name="Neutral 2 3" xfId="2066"/>
    <cellStyle name="Neutral 2 4" xfId="2067"/>
    <cellStyle name="Neutral 2 5" xfId="2068"/>
    <cellStyle name="Neutral 2 6" xfId="2069"/>
    <cellStyle name="Neutral 2 7" xfId="2070"/>
    <cellStyle name="Neutral 2 8" xfId="2071"/>
    <cellStyle name="Neutral 2 9" xfId="2072"/>
    <cellStyle name="Neutral 3" xfId="2073"/>
    <cellStyle name="Neutral 4" xfId="2074"/>
    <cellStyle name="Neutral 5" xfId="2075"/>
    <cellStyle name="Neutral 6" xfId="2076"/>
    <cellStyle name="Neutral 7" xfId="2077"/>
    <cellStyle name="Neutral 8" xfId="2078"/>
    <cellStyle name="Neutral 9" xfId="2079"/>
    <cellStyle name="Normal" xfId="0" builtinId="0"/>
    <cellStyle name="Normal 10" xfId="2080"/>
    <cellStyle name="Normal 10 2" xfId="2081"/>
    <cellStyle name="Normal 11" xfId="2082"/>
    <cellStyle name="Normal 11 2" xfId="2083"/>
    <cellStyle name="Normal 12" xfId="2084"/>
    <cellStyle name="Normal 12 2" xfId="2085"/>
    <cellStyle name="Normal 13" xfId="2086"/>
    <cellStyle name="Normal 13 2" xfId="2087"/>
    <cellStyle name="Normal 14" xfId="2088"/>
    <cellStyle name="Normal 14 2" xfId="2089"/>
    <cellStyle name="Normal 15" xfId="2090"/>
    <cellStyle name="Normal 15 2" xfId="2091"/>
    <cellStyle name="Normal 16" xfId="2092"/>
    <cellStyle name="Normal 17" xfId="2093"/>
    <cellStyle name="Normal 17 2" xfId="2094"/>
    <cellStyle name="Normal 18" xfId="2095"/>
    <cellStyle name="Normal 18 2" xfId="2096"/>
    <cellStyle name="Normal 19" xfId="2097"/>
    <cellStyle name="Normal 19 2" xfId="2098"/>
    <cellStyle name="Normal 2" xfId="51"/>
    <cellStyle name="Normal 2 10" xfId="2100"/>
    <cellStyle name="Normal 2 11" xfId="2101"/>
    <cellStyle name="Normal 2 12" xfId="2102"/>
    <cellStyle name="Normal 2 13" xfId="2103"/>
    <cellStyle name="Normal 2 14" xfId="2104"/>
    <cellStyle name="Normal 2 15" xfId="62"/>
    <cellStyle name="Normal 2 16" xfId="2105"/>
    <cellStyle name="Normal 2 17" xfId="2106"/>
    <cellStyle name="Normal 2 18" xfId="2107"/>
    <cellStyle name="Normal 2 19" xfId="2108"/>
    <cellStyle name="Normal 2 2" xfId="2109"/>
    <cellStyle name="Normal 2 2 10" xfId="2110"/>
    <cellStyle name="Normal 2 2 11" xfId="2111"/>
    <cellStyle name="Normal 2 2 12" xfId="2112"/>
    <cellStyle name="Normal 2 2 13" xfId="2113"/>
    <cellStyle name="Normal 2 2 2" xfId="2114"/>
    <cellStyle name="Normal 2 2 2 10" xfId="2115"/>
    <cellStyle name="Normal 2 2 2 11" xfId="2116"/>
    <cellStyle name="Normal 2 2 2 2" xfId="2117"/>
    <cellStyle name="Normal 2 2 2 2 10" xfId="2118"/>
    <cellStyle name="Normal 2 2 2 2 11" xfId="2119"/>
    <cellStyle name="Normal 2 2 2 2 2" xfId="2120"/>
    <cellStyle name="Normal 2 2 2 2 3" xfId="2121"/>
    <cellStyle name="Normal 2 2 2 2 4" xfId="2122"/>
    <cellStyle name="Normal 2 2 2 2 5" xfId="2123"/>
    <cellStyle name="Normal 2 2 2 2 6" xfId="2124"/>
    <cellStyle name="Normal 2 2 2 2 7" xfId="2125"/>
    <cellStyle name="Normal 2 2 2 2 8" xfId="2126"/>
    <cellStyle name="Normal 2 2 2 2 9" xfId="2127"/>
    <cellStyle name="Normal 2 2 2 3" xfId="2128"/>
    <cellStyle name="Normal 2 2 2 4" xfId="2129"/>
    <cellStyle name="Normal 2 2 2 5" xfId="2130"/>
    <cellStyle name="Normal 2 2 2 6" xfId="2131"/>
    <cellStyle name="Normal 2 2 2 7" xfId="2132"/>
    <cellStyle name="Normal 2 2 2 8" xfId="2133"/>
    <cellStyle name="Normal 2 2 2 9" xfId="2134"/>
    <cellStyle name="Normal 2 2 3" xfId="2135"/>
    <cellStyle name="Normal 2 2 4" xfId="2136"/>
    <cellStyle name="Normal 2 2 5" xfId="2137"/>
    <cellStyle name="Normal 2 2 6" xfId="2138"/>
    <cellStyle name="Normal 2 2 7" xfId="2139"/>
    <cellStyle name="Normal 2 2 8" xfId="2140"/>
    <cellStyle name="Normal 2 2 9" xfId="2141"/>
    <cellStyle name="Normal 2 20" xfId="2142"/>
    <cellStyle name="Normal 2 21" xfId="2143"/>
    <cellStyle name="Normal 2 22" xfId="2144"/>
    <cellStyle name="Normal 2 23" xfId="2145"/>
    <cellStyle name="Normal 2 24" xfId="2146"/>
    <cellStyle name="Normal 2 25" xfId="2147"/>
    <cellStyle name="Normal 2 26" xfId="2148"/>
    <cellStyle name="Normal 2 27" xfId="2149"/>
    <cellStyle name="Normal 2 28" xfId="2150"/>
    <cellStyle name="Normal 2 29" xfId="2151"/>
    <cellStyle name="Normal 2 3" xfId="2152"/>
    <cellStyle name="Normal 2 30" xfId="2153"/>
    <cellStyle name="Normal 2 31" xfId="2154"/>
    <cellStyle name="Normal 2 32" xfId="2155"/>
    <cellStyle name="Normal 2 33" xfId="2156"/>
    <cellStyle name="Normal 2 34" xfId="2157"/>
    <cellStyle name="Normal 2 35" xfId="2158"/>
    <cellStyle name="Normal 2 36" xfId="2159"/>
    <cellStyle name="Normal 2 37" xfId="2099"/>
    <cellStyle name="Normal 2 4" xfId="2160"/>
    <cellStyle name="Normal 2 5" xfId="2161"/>
    <cellStyle name="Normal 2 5 10" xfId="2162"/>
    <cellStyle name="Normal 2 5 11" xfId="2163"/>
    <cellStyle name="Normal 2 5 12" xfId="2164"/>
    <cellStyle name="Normal 2 5 13" xfId="2165"/>
    <cellStyle name="Normal 2 5 14" xfId="2166"/>
    <cellStyle name="Normal 2 5 15" xfId="2167"/>
    <cellStyle name="Normal 2 5 2" xfId="2168"/>
    <cellStyle name="Normal 2 5 3" xfId="2169"/>
    <cellStyle name="Normal 2 5 4" xfId="2170"/>
    <cellStyle name="Normal 2 5 5" xfId="2171"/>
    <cellStyle name="Normal 2 5 6" xfId="2172"/>
    <cellStyle name="Normal 2 5 7" xfId="2173"/>
    <cellStyle name="Normal 2 5 8" xfId="2174"/>
    <cellStyle name="Normal 2 5 9" xfId="2175"/>
    <cellStyle name="Normal 2 6" xfId="2176"/>
    <cellStyle name="Normal 2 7" xfId="2177"/>
    <cellStyle name="Normal 2 8" xfId="2178"/>
    <cellStyle name="Normal 2 9" xfId="2179"/>
    <cellStyle name="Normal 2_Subtemplate" xfId="2180"/>
    <cellStyle name="Normal 20" xfId="2181"/>
    <cellStyle name="Normal 20 2" xfId="2182"/>
    <cellStyle name="Normal 21" xfId="2183"/>
    <cellStyle name="Normal 21 2" xfId="2184"/>
    <cellStyle name="Normal 22" xfId="2185"/>
    <cellStyle name="Normal 22 2" xfId="2186"/>
    <cellStyle name="Normal 23" xfId="2187"/>
    <cellStyle name="Normal 24" xfId="2188"/>
    <cellStyle name="Normal 25" xfId="2189"/>
    <cellStyle name="Normal 26" xfId="2190"/>
    <cellStyle name="Normal 26 2" xfId="2191"/>
    <cellStyle name="Normal 27" xfId="2192"/>
    <cellStyle name="Normal 27 2" xfId="2193"/>
    <cellStyle name="Normal 28" xfId="2194"/>
    <cellStyle name="Normal 29" xfId="2195"/>
    <cellStyle name="Normal 29 2" xfId="2196"/>
    <cellStyle name="Normal 3" xfId="52"/>
    <cellStyle name="Normal 3 10" xfId="2198"/>
    <cellStyle name="Normal 3 10 10" xfId="2199"/>
    <cellStyle name="Normal 3 10 11" xfId="2200"/>
    <cellStyle name="Normal 3 10 2" xfId="2201"/>
    <cellStyle name="Normal 3 10 2 10" xfId="2202"/>
    <cellStyle name="Normal 3 10 2 2" xfId="2203"/>
    <cellStyle name="Normal 3 10 2 3" xfId="2204"/>
    <cellStyle name="Normal 3 10 2 4" xfId="2205"/>
    <cellStyle name="Normal 3 10 2 5" xfId="2206"/>
    <cellStyle name="Normal 3 10 2 6" xfId="2207"/>
    <cellStyle name="Normal 3 10 2 7" xfId="2208"/>
    <cellStyle name="Normal 3 10 2 8" xfId="2209"/>
    <cellStyle name="Normal 3 10 2 9" xfId="2210"/>
    <cellStyle name="Normal 3 10 3" xfId="2211"/>
    <cellStyle name="Normal 3 10 4" xfId="2212"/>
    <cellStyle name="Normal 3 10 5" xfId="2213"/>
    <cellStyle name="Normal 3 10 6" xfId="2214"/>
    <cellStyle name="Normal 3 10 7" xfId="2215"/>
    <cellStyle name="Normal 3 10 8" xfId="2216"/>
    <cellStyle name="Normal 3 10 9" xfId="2217"/>
    <cellStyle name="Normal 3 11" xfId="2218"/>
    <cellStyle name="Normal 3 11 10" xfId="2219"/>
    <cellStyle name="Normal 3 11 11" xfId="2220"/>
    <cellStyle name="Normal 3 11 2" xfId="2221"/>
    <cellStyle name="Normal 3 11 2 10" xfId="2222"/>
    <cellStyle name="Normal 3 11 2 2" xfId="2223"/>
    <cellStyle name="Normal 3 11 2 3" xfId="2224"/>
    <cellStyle name="Normal 3 11 2 4" xfId="2225"/>
    <cellStyle name="Normal 3 11 2 5" xfId="2226"/>
    <cellStyle name="Normal 3 11 2 6" xfId="2227"/>
    <cellStyle name="Normal 3 11 2 7" xfId="2228"/>
    <cellStyle name="Normal 3 11 2 8" xfId="2229"/>
    <cellStyle name="Normal 3 11 2 9" xfId="2230"/>
    <cellStyle name="Normal 3 11 3" xfId="2231"/>
    <cellStyle name="Normal 3 11 4" xfId="2232"/>
    <cellStyle name="Normal 3 11 5" xfId="2233"/>
    <cellStyle name="Normal 3 11 6" xfId="2234"/>
    <cellStyle name="Normal 3 11 7" xfId="2235"/>
    <cellStyle name="Normal 3 11 8" xfId="2236"/>
    <cellStyle name="Normal 3 11 9" xfId="2237"/>
    <cellStyle name="Normal 3 12" xfId="2238"/>
    <cellStyle name="Normal 3 12 10" xfId="2239"/>
    <cellStyle name="Normal 3 12 11" xfId="2240"/>
    <cellStyle name="Normal 3 12 2" xfId="2241"/>
    <cellStyle name="Normal 3 12 2 10" xfId="2242"/>
    <cellStyle name="Normal 3 12 2 2" xfId="2243"/>
    <cellStyle name="Normal 3 12 2 3" xfId="2244"/>
    <cellStyle name="Normal 3 12 2 4" xfId="2245"/>
    <cellStyle name="Normal 3 12 2 5" xfId="2246"/>
    <cellStyle name="Normal 3 12 2 6" xfId="2247"/>
    <cellStyle name="Normal 3 12 2 7" xfId="2248"/>
    <cellStyle name="Normal 3 12 2 8" xfId="2249"/>
    <cellStyle name="Normal 3 12 2 9" xfId="2250"/>
    <cellStyle name="Normal 3 12 3" xfId="2251"/>
    <cellStyle name="Normal 3 12 4" xfId="2252"/>
    <cellStyle name="Normal 3 12 5" xfId="2253"/>
    <cellStyle name="Normal 3 12 6" xfId="2254"/>
    <cellStyle name="Normal 3 12 7" xfId="2255"/>
    <cellStyle name="Normal 3 12 8" xfId="2256"/>
    <cellStyle name="Normal 3 12 9" xfId="2257"/>
    <cellStyle name="Normal 3 13" xfId="2258"/>
    <cellStyle name="Normal 3 13 10" xfId="2259"/>
    <cellStyle name="Normal 3 13 11" xfId="2260"/>
    <cellStyle name="Normal 3 13 2" xfId="2261"/>
    <cellStyle name="Normal 3 13 2 10" xfId="2262"/>
    <cellStyle name="Normal 3 13 2 2" xfId="2263"/>
    <cellStyle name="Normal 3 13 2 3" xfId="2264"/>
    <cellStyle name="Normal 3 13 2 4" xfId="2265"/>
    <cellStyle name="Normal 3 13 2 5" xfId="2266"/>
    <cellStyle name="Normal 3 13 2 6" xfId="2267"/>
    <cellStyle name="Normal 3 13 2 7" xfId="2268"/>
    <cellStyle name="Normal 3 13 2 8" xfId="2269"/>
    <cellStyle name="Normal 3 13 2 9" xfId="2270"/>
    <cellStyle name="Normal 3 13 3" xfId="2271"/>
    <cellStyle name="Normal 3 13 4" xfId="2272"/>
    <cellStyle name="Normal 3 13 5" xfId="2273"/>
    <cellStyle name="Normal 3 13 6" xfId="2274"/>
    <cellStyle name="Normal 3 13 7" xfId="2275"/>
    <cellStyle name="Normal 3 13 8" xfId="2276"/>
    <cellStyle name="Normal 3 13 9" xfId="2277"/>
    <cellStyle name="Normal 3 14" xfId="2278"/>
    <cellStyle name="Normal 3 14 10" xfId="2279"/>
    <cellStyle name="Normal 3 14 11" xfId="2280"/>
    <cellStyle name="Normal 3 14 2" xfId="2281"/>
    <cellStyle name="Normal 3 14 2 10" xfId="2282"/>
    <cellStyle name="Normal 3 14 2 2" xfId="2283"/>
    <cellStyle name="Normal 3 14 2 3" xfId="2284"/>
    <cellStyle name="Normal 3 14 2 4" xfId="2285"/>
    <cellStyle name="Normal 3 14 2 5" xfId="2286"/>
    <cellStyle name="Normal 3 14 2 6" xfId="2287"/>
    <cellStyle name="Normal 3 14 2 7" xfId="2288"/>
    <cellStyle name="Normal 3 14 2 8" xfId="2289"/>
    <cellStyle name="Normal 3 14 2 9" xfId="2290"/>
    <cellStyle name="Normal 3 14 3" xfId="2291"/>
    <cellStyle name="Normal 3 14 4" xfId="2292"/>
    <cellStyle name="Normal 3 14 5" xfId="2293"/>
    <cellStyle name="Normal 3 14 6" xfId="2294"/>
    <cellStyle name="Normal 3 14 7" xfId="2295"/>
    <cellStyle name="Normal 3 14 8" xfId="2296"/>
    <cellStyle name="Normal 3 14 9" xfId="2297"/>
    <cellStyle name="Normal 3 15" xfId="2298"/>
    <cellStyle name="Normal 3 15 10" xfId="2299"/>
    <cellStyle name="Normal 3 15 11" xfId="2300"/>
    <cellStyle name="Normal 3 15 2" xfId="2301"/>
    <cellStyle name="Normal 3 15 2 10" xfId="2302"/>
    <cellStyle name="Normal 3 15 2 2" xfId="2303"/>
    <cellStyle name="Normal 3 15 2 3" xfId="2304"/>
    <cellStyle name="Normal 3 15 2 4" xfId="2305"/>
    <cellStyle name="Normal 3 15 2 5" xfId="2306"/>
    <cellStyle name="Normal 3 15 2 6" xfId="2307"/>
    <cellStyle name="Normal 3 15 2 7" xfId="2308"/>
    <cellStyle name="Normal 3 15 2 8" xfId="2309"/>
    <cellStyle name="Normal 3 15 2 9" xfId="2310"/>
    <cellStyle name="Normal 3 15 3" xfId="2311"/>
    <cellStyle name="Normal 3 15 4" xfId="2312"/>
    <cellStyle name="Normal 3 15 5" xfId="2313"/>
    <cellStyle name="Normal 3 15 6" xfId="2314"/>
    <cellStyle name="Normal 3 15 7" xfId="2315"/>
    <cellStyle name="Normal 3 15 8" xfId="2316"/>
    <cellStyle name="Normal 3 15 9" xfId="2317"/>
    <cellStyle name="Normal 3 16" xfId="2318"/>
    <cellStyle name="Normal 3 16 10" xfId="2319"/>
    <cellStyle name="Normal 3 16 11" xfId="2320"/>
    <cellStyle name="Normal 3 16 2" xfId="2321"/>
    <cellStyle name="Normal 3 16 2 10" xfId="2322"/>
    <cellStyle name="Normal 3 16 2 2" xfId="2323"/>
    <cellStyle name="Normal 3 16 2 3" xfId="2324"/>
    <cellStyle name="Normal 3 16 2 4" xfId="2325"/>
    <cellStyle name="Normal 3 16 2 5" xfId="2326"/>
    <cellStyle name="Normal 3 16 2 6" xfId="2327"/>
    <cellStyle name="Normal 3 16 2 7" xfId="2328"/>
    <cellStyle name="Normal 3 16 2 8" xfId="2329"/>
    <cellStyle name="Normal 3 16 2 9" xfId="2330"/>
    <cellStyle name="Normal 3 16 3" xfId="2331"/>
    <cellStyle name="Normal 3 16 4" xfId="2332"/>
    <cellStyle name="Normal 3 16 5" xfId="2333"/>
    <cellStyle name="Normal 3 16 6" xfId="2334"/>
    <cellStyle name="Normal 3 16 7" xfId="2335"/>
    <cellStyle name="Normal 3 16 8" xfId="2336"/>
    <cellStyle name="Normal 3 16 9" xfId="2337"/>
    <cellStyle name="Normal 3 17" xfId="2338"/>
    <cellStyle name="Normal 3 17 10" xfId="2339"/>
    <cellStyle name="Normal 3 17 11" xfId="2340"/>
    <cellStyle name="Normal 3 17 2" xfId="2341"/>
    <cellStyle name="Normal 3 17 2 10" xfId="2342"/>
    <cellStyle name="Normal 3 17 2 2" xfId="2343"/>
    <cellStyle name="Normal 3 17 2 3" xfId="2344"/>
    <cellStyle name="Normal 3 17 2 4" xfId="2345"/>
    <cellStyle name="Normal 3 17 2 5" xfId="2346"/>
    <cellStyle name="Normal 3 17 2 6" xfId="2347"/>
    <cellStyle name="Normal 3 17 2 7" xfId="2348"/>
    <cellStyle name="Normal 3 17 2 8" xfId="2349"/>
    <cellStyle name="Normal 3 17 2 9" xfId="2350"/>
    <cellStyle name="Normal 3 17 3" xfId="2351"/>
    <cellStyle name="Normal 3 17 4" xfId="2352"/>
    <cellStyle name="Normal 3 17 5" xfId="2353"/>
    <cellStyle name="Normal 3 17 6" xfId="2354"/>
    <cellStyle name="Normal 3 17 7" xfId="2355"/>
    <cellStyle name="Normal 3 17 8" xfId="2356"/>
    <cellStyle name="Normal 3 17 9" xfId="2357"/>
    <cellStyle name="Normal 3 18" xfId="2358"/>
    <cellStyle name="Normal 3 18 10" xfId="2359"/>
    <cellStyle name="Normal 3 18 2" xfId="2360"/>
    <cellStyle name="Normal 3 18 3" xfId="2361"/>
    <cellStyle name="Normal 3 18 4" xfId="2362"/>
    <cellStyle name="Normal 3 18 5" xfId="2363"/>
    <cellStyle name="Normal 3 18 6" xfId="2364"/>
    <cellStyle name="Normal 3 18 7" xfId="2365"/>
    <cellStyle name="Normal 3 18 8" xfId="2366"/>
    <cellStyle name="Normal 3 18 9" xfId="2367"/>
    <cellStyle name="Normal 3 19" xfId="2368"/>
    <cellStyle name="Normal 3 19 2" xfId="2369"/>
    <cellStyle name="Normal 3 2" xfId="2370"/>
    <cellStyle name="Normal 3 20" xfId="2371"/>
    <cellStyle name="Normal 3 21" xfId="2372"/>
    <cellStyle name="Normal 3 22" xfId="2373"/>
    <cellStyle name="Normal 3 23" xfId="2374"/>
    <cellStyle name="Normal 3 24" xfId="2375"/>
    <cellStyle name="Normal 3 25" xfId="2376"/>
    <cellStyle name="Normal 3 26" xfId="2377"/>
    <cellStyle name="Normal 3 27" xfId="2378"/>
    <cellStyle name="Normal 3 28" xfId="2197"/>
    <cellStyle name="Normal 3 3" xfId="2379"/>
    <cellStyle name="Normal 3 4" xfId="2380"/>
    <cellStyle name="Normal 3 5" xfId="2381"/>
    <cellStyle name="Normal 3 6" xfId="2382"/>
    <cellStyle name="Normal 3 7" xfId="2383"/>
    <cellStyle name="Normal 3 8" xfId="2384"/>
    <cellStyle name="Normal 3 8 10" xfId="2385"/>
    <cellStyle name="Normal 3 8 11" xfId="2386"/>
    <cellStyle name="Normal 3 8 2" xfId="2387"/>
    <cellStyle name="Normal 3 8 2 10" xfId="2388"/>
    <cellStyle name="Normal 3 8 2 2" xfId="2389"/>
    <cellStyle name="Normal 3 8 2 3" xfId="2390"/>
    <cellStyle name="Normal 3 8 2 4" xfId="2391"/>
    <cellStyle name="Normal 3 8 2 5" xfId="2392"/>
    <cellStyle name="Normal 3 8 2 6" xfId="2393"/>
    <cellStyle name="Normal 3 8 2 7" xfId="2394"/>
    <cellStyle name="Normal 3 8 2 8" xfId="2395"/>
    <cellStyle name="Normal 3 8 2 9" xfId="2396"/>
    <cellStyle name="Normal 3 8 3" xfId="2397"/>
    <cellStyle name="Normal 3 8 4" xfId="2398"/>
    <cellStyle name="Normal 3 8 5" xfId="2399"/>
    <cellStyle name="Normal 3 8 6" xfId="2400"/>
    <cellStyle name="Normal 3 8 7" xfId="2401"/>
    <cellStyle name="Normal 3 8 8" xfId="2402"/>
    <cellStyle name="Normal 3 8 9" xfId="2403"/>
    <cellStyle name="Normal 3 9" xfId="2404"/>
    <cellStyle name="Normal 3 9 10" xfId="2405"/>
    <cellStyle name="Normal 3 9 11" xfId="2406"/>
    <cellStyle name="Normal 3 9 2" xfId="2407"/>
    <cellStyle name="Normal 3 9 2 10" xfId="2408"/>
    <cellStyle name="Normal 3 9 2 2" xfId="2409"/>
    <cellStyle name="Normal 3 9 2 3" xfId="2410"/>
    <cellStyle name="Normal 3 9 2 4" xfId="2411"/>
    <cellStyle name="Normal 3 9 2 5" xfId="2412"/>
    <cellStyle name="Normal 3 9 2 6" xfId="2413"/>
    <cellStyle name="Normal 3 9 2 7" xfId="2414"/>
    <cellStyle name="Normal 3 9 2 8" xfId="2415"/>
    <cellStyle name="Normal 3 9 2 9" xfId="2416"/>
    <cellStyle name="Normal 3 9 3" xfId="2417"/>
    <cellStyle name="Normal 3 9 4" xfId="2418"/>
    <cellStyle name="Normal 3 9 5" xfId="2419"/>
    <cellStyle name="Normal 3 9 6" xfId="2420"/>
    <cellStyle name="Normal 3 9 7" xfId="2421"/>
    <cellStyle name="Normal 3 9 8" xfId="2422"/>
    <cellStyle name="Normal 3 9 9" xfId="2423"/>
    <cellStyle name="Normal 30" xfId="2424"/>
    <cellStyle name="Normal 30 2" xfId="2425"/>
    <cellStyle name="Normal 31" xfId="2426"/>
    <cellStyle name="Normal 32" xfId="2427"/>
    <cellStyle name="Normal 33" xfId="2428"/>
    <cellStyle name="Normal 34" xfId="2429"/>
    <cellStyle name="Normal 35" xfId="2430"/>
    <cellStyle name="Normal 36" xfId="2431"/>
    <cellStyle name="Normal 37" xfId="2432"/>
    <cellStyle name="Normal 38" xfId="2433"/>
    <cellStyle name="Normal 39" xfId="2434"/>
    <cellStyle name="Normal 4" xfId="2435"/>
    <cellStyle name="Normal 4 2" xfId="2436"/>
    <cellStyle name="Normal 4 2 2" xfId="2437"/>
    <cellStyle name="Normal 4 3" xfId="2438"/>
    <cellStyle name="Normal 40" xfId="2439"/>
    <cellStyle name="Normal 41" xfId="2440"/>
    <cellStyle name="Normal 42" xfId="2441"/>
    <cellStyle name="Normal 43" xfId="2442"/>
    <cellStyle name="Normal 44" xfId="2443"/>
    <cellStyle name="Normal 45" xfId="2444"/>
    <cellStyle name="Normal 46" xfId="2445"/>
    <cellStyle name="Normal 47" xfId="2446"/>
    <cellStyle name="Normal 48" xfId="2447"/>
    <cellStyle name="Normal 49" xfId="2448"/>
    <cellStyle name="Normal 5" xfId="2449"/>
    <cellStyle name="Normal 5 10" xfId="2450"/>
    <cellStyle name="Normal 5 11" xfId="2451"/>
    <cellStyle name="Normal 5 12" xfId="2452"/>
    <cellStyle name="Normal 5 13" xfId="2453"/>
    <cellStyle name="Normal 5 14" xfId="2454"/>
    <cellStyle name="Normal 5 15" xfId="2455"/>
    <cellStyle name="Normal 5 16" xfId="2456"/>
    <cellStyle name="Normal 5 17" xfId="2457"/>
    <cellStyle name="Normal 5 18" xfId="2458"/>
    <cellStyle name="Normal 5 19" xfId="2459"/>
    <cellStyle name="Normal 5 2" xfId="2460"/>
    <cellStyle name="Normal 5 20" xfId="2461"/>
    <cellStyle name="Normal 5 21" xfId="2462"/>
    <cellStyle name="Normal 5 22" xfId="2463"/>
    <cellStyle name="Normal 5 23" xfId="2464"/>
    <cellStyle name="Normal 5 24" xfId="2465"/>
    <cellStyle name="Normal 5 3" xfId="2466"/>
    <cellStyle name="Normal 5 4" xfId="2467"/>
    <cellStyle name="Normal 5 5" xfId="2468"/>
    <cellStyle name="Normal 5 6" xfId="2469"/>
    <cellStyle name="Normal 5 7" xfId="2470"/>
    <cellStyle name="Normal 5 8" xfId="2471"/>
    <cellStyle name="Normal 5 9" xfId="2472"/>
    <cellStyle name="Normal 50" xfId="2473"/>
    <cellStyle name="Normal 51" xfId="2474"/>
    <cellStyle name="Normal 52" xfId="2475"/>
    <cellStyle name="Normal 53" xfId="2476"/>
    <cellStyle name="Normal 54" xfId="2477"/>
    <cellStyle name="Normal 55" xfId="2478"/>
    <cellStyle name="Normal 56" xfId="2479"/>
    <cellStyle name="Normal 57" xfId="2480"/>
    <cellStyle name="Normal 58" xfId="2481"/>
    <cellStyle name="Normal 59" xfId="2482"/>
    <cellStyle name="Normal 6" xfId="2483"/>
    <cellStyle name="Normal 6 10" xfId="2484"/>
    <cellStyle name="Normal 6 11" xfId="2485"/>
    <cellStyle name="Normal 6 2" xfId="2486"/>
    <cellStyle name="Normal 6 3" xfId="2487"/>
    <cellStyle name="Normal 6 4" xfId="2488"/>
    <cellStyle name="Normal 6 5" xfId="2489"/>
    <cellStyle name="Normal 6 6" xfId="2490"/>
    <cellStyle name="Normal 6 7" xfId="2491"/>
    <cellStyle name="Normal 6 8" xfId="2492"/>
    <cellStyle name="Normal 6 9" xfId="2493"/>
    <cellStyle name="Normal 60" xfId="2494"/>
    <cellStyle name="Normal 61" xfId="2495"/>
    <cellStyle name="Normal 62" xfId="2496"/>
    <cellStyle name="Normal 63" xfId="2497"/>
    <cellStyle name="Normal 64" xfId="2498"/>
    <cellStyle name="Normal 65" xfId="2499"/>
    <cellStyle name="Normal 66" xfId="2500"/>
    <cellStyle name="Normal 67" xfId="2501"/>
    <cellStyle name="Normal 68" xfId="2502"/>
    <cellStyle name="Normal 69" xfId="2503"/>
    <cellStyle name="Normal 7" xfId="2504"/>
    <cellStyle name="Normal 7 2" xfId="2505"/>
    <cellStyle name="Normal 70" xfId="2506"/>
    <cellStyle name="Normal 71" xfId="2507"/>
    <cellStyle name="Normal 72" xfId="2508"/>
    <cellStyle name="Normal 73" xfId="60"/>
    <cellStyle name="Normal 74" xfId="2509"/>
    <cellStyle name="Normal 75" xfId="2510"/>
    <cellStyle name="Normal 76" xfId="1910"/>
    <cellStyle name="Normal 77" xfId="2733"/>
    <cellStyle name="Normal 78" xfId="2511"/>
    <cellStyle name="Normal 79" xfId="2512"/>
    <cellStyle name="Normal 8" xfId="2513"/>
    <cellStyle name="Normal 8 2" xfId="2514"/>
    <cellStyle name="Normal 80" xfId="2515"/>
    <cellStyle name="Normal 81" xfId="2516"/>
    <cellStyle name="Normal 82" xfId="2517"/>
    <cellStyle name="Normal 83" xfId="2731"/>
    <cellStyle name="Normal 84" xfId="2734"/>
    <cellStyle name="Normal 85" xfId="2518"/>
    <cellStyle name="Normal 86" xfId="2732"/>
    <cellStyle name="Normal 87" xfId="2519"/>
    <cellStyle name="Normal 88" xfId="2520"/>
    <cellStyle name="Normal 89" xfId="2521"/>
    <cellStyle name="Normal 9" xfId="2522"/>
    <cellStyle name="Normal 9 2" xfId="2523"/>
    <cellStyle name="Normal 90" xfId="2524"/>
    <cellStyle name="Normal 91" xfId="2525"/>
    <cellStyle name="Normal 92" xfId="2526"/>
    <cellStyle name="Normal 93" xfId="2527"/>
    <cellStyle name="Normal 94" xfId="2735"/>
    <cellStyle name="Normal 96" xfId="2528"/>
    <cellStyle name="Normal 97" xfId="2529"/>
    <cellStyle name="Note 10" xfId="2530"/>
    <cellStyle name="Note 11" xfId="2531"/>
    <cellStyle name="Note 12" xfId="2532"/>
    <cellStyle name="Note 13" xfId="2533"/>
    <cellStyle name="Note 14" xfId="2534"/>
    <cellStyle name="Note 15" xfId="2535"/>
    <cellStyle name="Note 16" xfId="2536"/>
    <cellStyle name="Note 2" xfId="53"/>
    <cellStyle name="Note 2 10" xfId="2538"/>
    <cellStyle name="Note 2 11" xfId="2539"/>
    <cellStyle name="Note 2 12" xfId="2540"/>
    <cellStyle name="Note 2 13" xfId="2541"/>
    <cellStyle name="Note 2 14" xfId="2542"/>
    <cellStyle name="Note 2 15" xfId="2543"/>
    <cellStyle name="Note 2 16" xfId="2544"/>
    <cellStyle name="Note 2 17" xfId="2537"/>
    <cellStyle name="Note 2 2" xfId="2545"/>
    <cellStyle name="Note 2 2 10" xfId="2546"/>
    <cellStyle name="Note 2 2 11" xfId="2547"/>
    <cellStyle name="Note 2 2 12" xfId="2548"/>
    <cellStyle name="Note 2 2 13" xfId="2549"/>
    <cellStyle name="Note 2 2 14" xfId="2550"/>
    <cellStyle name="Note 2 2 15" xfId="2551"/>
    <cellStyle name="Note 2 2 16" xfId="2552"/>
    <cellStyle name="Note 2 2 17" xfId="2553"/>
    <cellStyle name="Note 2 2 18" xfId="2554"/>
    <cellStyle name="Note 2 2 19" xfId="2555"/>
    <cellStyle name="Note 2 2 2" xfId="2556"/>
    <cellStyle name="Note 2 2 20" xfId="2557"/>
    <cellStyle name="Note 2 2 21" xfId="2558"/>
    <cellStyle name="Note 2 2 22" xfId="2559"/>
    <cellStyle name="Note 2 2 23" xfId="2560"/>
    <cellStyle name="Note 2 2 24" xfId="2561"/>
    <cellStyle name="Note 2 2 3" xfId="2562"/>
    <cellStyle name="Note 2 2 4" xfId="2563"/>
    <cellStyle name="Note 2 2 5" xfId="2564"/>
    <cellStyle name="Note 2 2 6" xfId="2565"/>
    <cellStyle name="Note 2 2 7" xfId="2566"/>
    <cellStyle name="Note 2 2 8" xfId="2567"/>
    <cellStyle name="Note 2 2 9" xfId="2568"/>
    <cellStyle name="Note 2 3" xfId="2569"/>
    <cellStyle name="Note 2 4" xfId="2570"/>
    <cellStyle name="Note 2 5" xfId="2571"/>
    <cellStyle name="Note 2 6" xfId="2572"/>
    <cellStyle name="Note 2 7" xfId="2573"/>
    <cellStyle name="Note 2 8" xfId="2574"/>
    <cellStyle name="Note 2 9" xfId="2575"/>
    <cellStyle name="Note 3" xfId="2576"/>
    <cellStyle name="Note 3 10" xfId="2577"/>
    <cellStyle name="Note 3 11" xfId="2578"/>
    <cellStyle name="Note 3 12" xfId="2579"/>
    <cellStyle name="Note 3 13" xfId="2580"/>
    <cellStyle name="Note 3 14" xfId="2581"/>
    <cellStyle name="Note 3 15" xfId="2582"/>
    <cellStyle name="Note 3 16" xfId="2583"/>
    <cellStyle name="Note 3 17" xfId="2584"/>
    <cellStyle name="Note 3 18" xfId="2585"/>
    <cellStyle name="Note 3 19" xfId="2586"/>
    <cellStyle name="Note 3 2" xfId="2587"/>
    <cellStyle name="Note 3 20" xfId="2588"/>
    <cellStyle name="Note 3 21" xfId="2589"/>
    <cellStyle name="Note 3 22" xfId="2590"/>
    <cellStyle name="Note 3 23" xfId="2591"/>
    <cellStyle name="Note 3 24" xfId="2592"/>
    <cellStyle name="Note 3 3" xfId="2593"/>
    <cellStyle name="Note 3 4" xfId="2594"/>
    <cellStyle name="Note 3 5" xfId="2595"/>
    <cellStyle name="Note 3 6" xfId="2596"/>
    <cellStyle name="Note 3 7" xfId="2597"/>
    <cellStyle name="Note 3 8" xfId="2598"/>
    <cellStyle name="Note 3 9" xfId="2599"/>
    <cellStyle name="Note 4" xfId="2600"/>
    <cellStyle name="Note 5" xfId="2601"/>
    <cellStyle name="Note 6" xfId="2602"/>
    <cellStyle name="Note 7" xfId="2603"/>
    <cellStyle name="Note 8" xfId="2604"/>
    <cellStyle name="Note 9" xfId="2605"/>
    <cellStyle name="Output 10" xfId="2606"/>
    <cellStyle name="Output 11" xfId="2607"/>
    <cellStyle name="Output 12" xfId="2608"/>
    <cellStyle name="Output 13" xfId="2609"/>
    <cellStyle name="Output 14" xfId="2610"/>
    <cellStyle name="Output 15" xfId="2611"/>
    <cellStyle name="Output 16" xfId="2612"/>
    <cellStyle name="Output 2" xfId="54"/>
    <cellStyle name="Output 2 10" xfId="2614"/>
    <cellStyle name="Output 2 11" xfId="2615"/>
    <cellStyle name="Output 2 12" xfId="2616"/>
    <cellStyle name="Output 2 13" xfId="2617"/>
    <cellStyle name="Output 2 14" xfId="2618"/>
    <cellStyle name="Output 2 15" xfId="2619"/>
    <cellStyle name="Output 2 16" xfId="2620"/>
    <cellStyle name="Output 2 17" xfId="2613"/>
    <cellStyle name="Output 2 2" xfId="2621"/>
    <cellStyle name="Output 2 3" xfId="2622"/>
    <cellStyle name="Output 2 4" xfId="2623"/>
    <cellStyle name="Output 2 5" xfId="2624"/>
    <cellStyle name="Output 2 6" xfId="2625"/>
    <cellStyle name="Output 2 7" xfId="2626"/>
    <cellStyle name="Output 2 8" xfId="2627"/>
    <cellStyle name="Output 2 9" xfId="2628"/>
    <cellStyle name="Output 3" xfId="2629"/>
    <cellStyle name="Output 4" xfId="2630"/>
    <cellStyle name="Output 5" xfId="2631"/>
    <cellStyle name="Output 6" xfId="2632"/>
    <cellStyle name="Output 7" xfId="2633"/>
    <cellStyle name="Output 8" xfId="2634"/>
    <cellStyle name="Output 9" xfId="2635"/>
    <cellStyle name="Percent" xfId="2738" builtinId="5"/>
    <cellStyle name="Percent 2" xfId="56"/>
    <cellStyle name="Percent 2 2" xfId="2637"/>
    <cellStyle name="Percent 2 3" xfId="2636"/>
    <cellStyle name="Percent 3" xfId="55"/>
    <cellStyle name="Percent 3 2" xfId="2638"/>
    <cellStyle name="Style 1" xfId="2639"/>
    <cellStyle name="Style 1 2" xfId="2640"/>
    <cellStyle name="Style 1 2 2" xfId="2641"/>
    <cellStyle name="Style 1 3" xfId="2642"/>
    <cellStyle name="Style 1 3 2" xfId="2643"/>
    <cellStyle name="Title 10" xfId="2644"/>
    <cellStyle name="Title 11" xfId="2645"/>
    <cellStyle name="Title 12" xfId="2646"/>
    <cellStyle name="Title 13" xfId="2647"/>
    <cellStyle name="Title 14" xfId="2648"/>
    <cellStyle name="Title 15" xfId="2649"/>
    <cellStyle name="Title 16" xfId="2650"/>
    <cellStyle name="Title 2" xfId="57"/>
    <cellStyle name="Title 2 10" xfId="2651"/>
    <cellStyle name="Title 2 11" xfId="2652"/>
    <cellStyle name="Title 2 12" xfId="2653"/>
    <cellStyle name="Title 2 13" xfId="2654"/>
    <cellStyle name="Title 2 14" xfId="2655"/>
    <cellStyle name="Title 2 15" xfId="2656"/>
    <cellStyle name="Title 2 16" xfId="2657"/>
    <cellStyle name="Title 2 2" xfId="2658"/>
    <cellStyle name="Title 2 3" xfId="2659"/>
    <cellStyle name="Title 2 4" xfId="2660"/>
    <cellStyle name="Title 2 5" xfId="2661"/>
    <cellStyle name="Title 2 6" xfId="2662"/>
    <cellStyle name="Title 2 7" xfId="2663"/>
    <cellStyle name="Title 2 8" xfId="2664"/>
    <cellStyle name="Title 2 9" xfId="2665"/>
    <cellStyle name="Title 3" xfId="2666"/>
    <cellStyle name="Title 4" xfId="2667"/>
    <cellStyle name="Title 5" xfId="2668"/>
    <cellStyle name="Title 6" xfId="2669"/>
    <cellStyle name="Title 7" xfId="2670"/>
    <cellStyle name="Title 8" xfId="2671"/>
    <cellStyle name="Title 9" xfId="2672"/>
    <cellStyle name="Total" xfId="8" builtinId="25" customBuiltin="1"/>
    <cellStyle name="Total 10" xfId="2673"/>
    <cellStyle name="Total 11" xfId="2674"/>
    <cellStyle name="Total 12" xfId="2675"/>
    <cellStyle name="Total 13" xfId="2676"/>
    <cellStyle name="Total 14" xfId="2677"/>
    <cellStyle name="Total 15" xfId="2678"/>
    <cellStyle name="Total 16" xfId="2679"/>
    <cellStyle name="Total 2" xfId="58"/>
    <cellStyle name="Total 2 10" xfId="2680"/>
    <cellStyle name="Total 2 11" xfId="2681"/>
    <cellStyle name="Total 2 12" xfId="2682"/>
    <cellStyle name="Total 2 13" xfId="2683"/>
    <cellStyle name="Total 2 14" xfId="2684"/>
    <cellStyle name="Total 2 15" xfId="2685"/>
    <cellStyle name="Total 2 16" xfId="2686"/>
    <cellStyle name="Total 2 2" xfId="2687"/>
    <cellStyle name="Total 2 3" xfId="2688"/>
    <cellStyle name="Total 2 4" xfId="2689"/>
    <cellStyle name="Total 2 5" xfId="2690"/>
    <cellStyle name="Total 2 6" xfId="2691"/>
    <cellStyle name="Total 2 7" xfId="2692"/>
    <cellStyle name="Total 2 8" xfId="2693"/>
    <cellStyle name="Total 2 9" xfId="2694"/>
    <cellStyle name="Total 3" xfId="2695"/>
    <cellStyle name="Total 4" xfId="2696"/>
    <cellStyle name="Total 5" xfId="2697"/>
    <cellStyle name="Total 6" xfId="2698"/>
    <cellStyle name="Total 7" xfId="2699"/>
    <cellStyle name="Total 8" xfId="2700"/>
    <cellStyle name="Total 9" xfId="2701"/>
    <cellStyle name="Warning Text 10" xfId="2702"/>
    <cellStyle name="Warning Text 11" xfId="2703"/>
    <cellStyle name="Warning Text 12" xfId="2704"/>
    <cellStyle name="Warning Text 13" xfId="2705"/>
    <cellStyle name="Warning Text 14" xfId="2706"/>
    <cellStyle name="Warning Text 15" xfId="2707"/>
    <cellStyle name="Warning Text 16" xfId="2708"/>
    <cellStyle name="Warning Text 2" xfId="59"/>
    <cellStyle name="Warning Text 2 10" xfId="2709"/>
    <cellStyle name="Warning Text 2 11" xfId="2710"/>
    <cellStyle name="Warning Text 2 12" xfId="2711"/>
    <cellStyle name="Warning Text 2 13" xfId="2712"/>
    <cellStyle name="Warning Text 2 14" xfId="2713"/>
    <cellStyle name="Warning Text 2 15" xfId="2714"/>
    <cellStyle name="Warning Text 2 16" xfId="2715"/>
    <cellStyle name="Warning Text 2 2" xfId="2716"/>
    <cellStyle name="Warning Text 2 3" xfId="2717"/>
    <cellStyle name="Warning Text 2 4" xfId="2718"/>
    <cellStyle name="Warning Text 2 5" xfId="2719"/>
    <cellStyle name="Warning Text 2 6" xfId="2720"/>
    <cellStyle name="Warning Text 2 7" xfId="2721"/>
    <cellStyle name="Warning Text 2 8" xfId="2722"/>
    <cellStyle name="Warning Text 2 9" xfId="2723"/>
    <cellStyle name="Warning Text 3" xfId="2724"/>
    <cellStyle name="Warning Text 4" xfId="2725"/>
    <cellStyle name="Warning Text 5" xfId="2726"/>
    <cellStyle name="Warning Text 6" xfId="2727"/>
    <cellStyle name="Warning Text 7" xfId="2728"/>
    <cellStyle name="Warning Text 8" xfId="2729"/>
    <cellStyle name="Warning Text 9" xfId="27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76827</xdr:colOff>
      <xdr:row>22</xdr:row>
      <xdr:rowOff>152933</xdr:rowOff>
    </xdr:from>
    <xdr:ext cx="4311180" cy="937629"/>
    <xdr:sp macro="" textlink="">
      <xdr:nvSpPr>
        <xdr:cNvPr id="3" name="Rectangle 2">
          <a:extLst>
            <a:ext uri="{FF2B5EF4-FFF2-40B4-BE49-F238E27FC236}">
              <a16:creationId xmlns:a16="http://schemas.microsoft.com/office/drawing/2014/main" id="{00000000-0008-0000-0100-000003000000}"/>
            </a:ext>
          </a:extLst>
        </xdr:cNvPr>
        <xdr:cNvSpPr/>
      </xdr:nvSpPr>
      <xdr:spPr>
        <a:xfrm rot="19310799">
          <a:off x="381627" y="5317600"/>
          <a:ext cx="4311180"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DATA</a:t>
          </a:r>
        </a:p>
      </xdr:txBody>
    </xdr:sp>
    <xdr:clientData/>
  </xdr:oneCellAnchor>
  <xdr:oneCellAnchor>
    <xdr:from>
      <xdr:col>5</xdr:col>
      <xdr:colOff>447675</xdr:colOff>
      <xdr:row>19</xdr:row>
      <xdr:rowOff>38100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029325" y="431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1143000</xdr:colOff>
      <xdr:row>20</xdr:row>
      <xdr:rowOff>0</xdr:rowOff>
    </xdr:from>
    <xdr:ext cx="4311180" cy="937629"/>
    <xdr:sp macro="" textlink="">
      <xdr:nvSpPr>
        <xdr:cNvPr id="3" name="Rectangle 2">
          <a:extLst>
            <a:ext uri="{FF2B5EF4-FFF2-40B4-BE49-F238E27FC236}">
              <a16:creationId xmlns:a16="http://schemas.microsoft.com/office/drawing/2014/main" id="{00000000-0008-0000-0200-000003000000}"/>
            </a:ext>
          </a:extLst>
        </xdr:cNvPr>
        <xdr:cNvSpPr/>
      </xdr:nvSpPr>
      <xdr:spPr>
        <a:xfrm rot="19310799">
          <a:off x="1438275" y="4476750"/>
          <a:ext cx="4311180"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DATA</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9</xdr:row>
      <xdr:rowOff>76200</xdr:rowOff>
    </xdr:from>
    <xdr:ext cx="4311180" cy="937629"/>
    <xdr:sp macro="" textlink="">
      <xdr:nvSpPr>
        <xdr:cNvPr id="3" name="Rectangle 2">
          <a:extLst>
            <a:ext uri="{FF2B5EF4-FFF2-40B4-BE49-F238E27FC236}">
              <a16:creationId xmlns:a16="http://schemas.microsoft.com/office/drawing/2014/main" id="{00000000-0008-0000-0300-000003000000}"/>
            </a:ext>
          </a:extLst>
        </xdr:cNvPr>
        <xdr:cNvSpPr/>
      </xdr:nvSpPr>
      <xdr:spPr>
        <a:xfrm rot="19310799">
          <a:off x="95250" y="2038350"/>
          <a:ext cx="4311180"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DATA</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9</xdr:row>
      <xdr:rowOff>76200</xdr:rowOff>
    </xdr:from>
    <xdr:ext cx="4311180" cy="937629"/>
    <xdr:sp macro="" textlink="">
      <xdr:nvSpPr>
        <xdr:cNvPr id="2" name="Rectangle 1">
          <a:extLst>
            <a:ext uri="{FF2B5EF4-FFF2-40B4-BE49-F238E27FC236}">
              <a16:creationId xmlns:a16="http://schemas.microsoft.com/office/drawing/2014/main" id="{00000000-0008-0000-0400-000002000000}"/>
            </a:ext>
          </a:extLst>
        </xdr:cNvPr>
        <xdr:cNvSpPr/>
      </xdr:nvSpPr>
      <xdr:spPr>
        <a:xfrm rot="19310799">
          <a:off x="95250" y="2006600"/>
          <a:ext cx="4311180"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DATA</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447676</xdr:colOff>
      <xdr:row>13</xdr:row>
      <xdr:rowOff>0</xdr:rowOff>
    </xdr:from>
    <xdr:ext cx="4311180"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0799">
          <a:off x="447676" y="2486025"/>
          <a:ext cx="4311180"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DATA</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447676</xdr:colOff>
      <xdr:row>13</xdr:row>
      <xdr:rowOff>0</xdr:rowOff>
    </xdr:from>
    <xdr:ext cx="4311180" cy="937629"/>
    <xdr:sp macro="" textlink="">
      <xdr:nvSpPr>
        <xdr:cNvPr id="2" name="Rectangle 1">
          <a:extLst>
            <a:ext uri="{FF2B5EF4-FFF2-40B4-BE49-F238E27FC236}">
              <a16:creationId xmlns:a16="http://schemas.microsoft.com/office/drawing/2014/main" id="{00000000-0008-0000-0600-000002000000}"/>
            </a:ext>
          </a:extLst>
        </xdr:cNvPr>
        <xdr:cNvSpPr/>
      </xdr:nvSpPr>
      <xdr:spPr>
        <a:xfrm rot="19310799">
          <a:off x="447676" y="2438400"/>
          <a:ext cx="4311180"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DATA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transtats.bts.gov/AverageFare/default.aspx" TargetMode="External"/><Relationship Id="rId2" Type="http://schemas.openxmlformats.org/officeDocument/2006/relationships/hyperlink" Target="http://www.enterprise.com/car_rental/home.do" TargetMode="External"/><Relationship Id="rId1" Type="http://schemas.openxmlformats.org/officeDocument/2006/relationships/hyperlink" Target="http://www.gsa.gov/portal/category/21287"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transtats.bts.gov/AverageFare/default.aspx" TargetMode="External"/><Relationship Id="rId2" Type="http://schemas.openxmlformats.org/officeDocument/2006/relationships/hyperlink" Target="http://www.enterprise.com/car_rental/home.do" TargetMode="External"/><Relationship Id="rId1" Type="http://schemas.openxmlformats.org/officeDocument/2006/relationships/hyperlink" Target="http://www.gsa.gov/portal/category/21287" TargetMode="Externa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9"/>
  <sheetViews>
    <sheetView topLeftCell="A19" zoomScale="90" zoomScaleNormal="90" workbookViewId="0"/>
  </sheetViews>
  <sheetFormatPr baseColWidth="10" defaultColWidth="9.1640625" defaultRowHeight="16"/>
  <cols>
    <col min="1" max="1" width="9.1640625" style="262"/>
    <col min="2" max="2" width="18.5" style="261" customWidth="1"/>
    <col min="3" max="3" width="73.1640625" style="262" bestFit="1" customWidth="1"/>
    <col min="4" max="4" width="18.5" style="261" customWidth="1"/>
    <col min="5" max="16384" width="9.1640625" style="262"/>
  </cols>
  <sheetData>
    <row r="1" spans="2:6">
      <c r="C1" s="261" t="s">
        <v>98</v>
      </c>
    </row>
    <row r="2" spans="2:6">
      <c r="C2" s="261" t="s">
        <v>97</v>
      </c>
    </row>
    <row r="3" spans="2:6">
      <c r="C3" s="261"/>
    </row>
    <row r="4" spans="2:6">
      <c r="C4" s="261"/>
    </row>
    <row r="5" spans="2:6">
      <c r="C5" s="261"/>
    </row>
    <row r="6" spans="2:6">
      <c r="C6" s="261" t="s">
        <v>61</v>
      </c>
    </row>
    <row r="7" spans="2:6">
      <c r="C7" s="261"/>
    </row>
    <row r="8" spans="2:6">
      <c r="C8" s="261" t="s">
        <v>367</v>
      </c>
    </row>
    <row r="9" spans="2:6">
      <c r="C9" s="263"/>
    </row>
    <row r="10" spans="2:6">
      <c r="B10" s="264" t="s">
        <v>121</v>
      </c>
      <c r="C10" s="263"/>
    </row>
    <row r="11" spans="2:6" ht="37.5" customHeight="1">
      <c r="B11" s="286" t="s">
        <v>517</v>
      </c>
      <c r="C11" s="286"/>
      <c r="D11" s="286"/>
      <c r="E11" s="286"/>
      <c r="F11" s="286"/>
    </row>
    <row r="12" spans="2:6" ht="71.25" customHeight="1">
      <c r="B12" s="286" t="s">
        <v>353</v>
      </c>
      <c r="C12" s="286"/>
      <c r="D12" s="286"/>
      <c r="E12" s="286"/>
      <c r="F12" s="286"/>
    </row>
    <row r="13" spans="2:6">
      <c r="B13" s="287" t="s">
        <v>111</v>
      </c>
      <c r="C13" s="287"/>
      <c r="D13" s="287"/>
      <c r="E13" s="287"/>
      <c r="F13" s="287"/>
    </row>
    <row r="14" spans="2:6" ht="65.5" customHeight="1">
      <c r="B14" s="286" t="s">
        <v>513</v>
      </c>
      <c r="C14" s="286"/>
      <c r="D14" s="286"/>
      <c r="E14" s="286"/>
      <c r="F14" s="286"/>
    </row>
    <row r="15" spans="2:6">
      <c r="B15" s="287" t="s">
        <v>366</v>
      </c>
      <c r="C15" s="287"/>
      <c r="D15" s="287"/>
      <c r="E15" s="287"/>
      <c r="F15" s="287"/>
    </row>
    <row r="16" spans="2:6" ht="30.5" customHeight="1">
      <c r="B16" s="286" t="s">
        <v>515</v>
      </c>
      <c r="C16" s="286"/>
      <c r="D16" s="286"/>
      <c r="E16" s="286"/>
      <c r="F16" s="286"/>
    </row>
    <row r="17" spans="2:4">
      <c r="C17" s="265"/>
    </row>
    <row r="18" spans="2:4">
      <c r="C18" s="266"/>
    </row>
    <row r="19" spans="2:4">
      <c r="C19" s="261" t="s">
        <v>534</v>
      </c>
    </row>
    <row r="21" spans="2:4">
      <c r="C21" s="261"/>
    </row>
    <row r="24" spans="2:4">
      <c r="B24" s="267"/>
      <c r="C24" s="268" t="s">
        <v>62</v>
      </c>
      <c r="D24" s="269"/>
    </row>
    <row r="25" spans="2:4" ht="17" thickBot="1">
      <c r="B25" s="270" t="s">
        <v>514</v>
      </c>
      <c r="C25" s="271" t="s">
        <v>63</v>
      </c>
      <c r="D25" s="270" t="s">
        <v>64</v>
      </c>
    </row>
    <row r="26" spans="2:4">
      <c r="B26" s="272"/>
      <c r="C26" s="273"/>
      <c r="D26" s="272"/>
    </row>
    <row r="27" spans="2:4" s="277" customFormat="1">
      <c r="B27" s="274"/>
      <c r="C27" s="275"/>
      <c r="D27" s="276"/>
    </row>
    <row r="28" spans="2:4">
      <c r="B28" s="274"/>
      <c r="C28" s="275"/>
      <c r="D28" s="276"/>
    </row>
    <row r="29" spans="2:4">
      <c r="B29" s="274"/>
      <c r="C29" s="275"/>
      <c r="D29" s="276"/>
    </row>
    <row r="30" spans="2:4">
      <c r="B30" s="274"/>
      <c r="C30" s="275"/>
      <c r="D30" s="276"/>
    </row>
    <row r="31" spans="2:4">
      <c r="B31" s="274"/>
      <c r="C31" s="275"/>
      <c r="D31" s="276"/>
    </row>
    <row r="32" spans="2:4">
      <c r="B32" s="274"/>
      <c r="C32" s="275"/>
      <c r="D32" s="276"/>
    </row>
    <row r="33" spans="2:4">
      <c r="B33" s="278" t="s">
        <v>509</v>
      </c>
      <c r="C33" s="275" t="s">
        <v>65</v>
      </c>
      <c r="D33" s="276"/>
    </row>
    <row r="35" spans="2:4">
      <c r="C35" s="261" t="s">
        <v>98</v>
      </c>
    </row>
    <row r="36" spans="2:4">
      <c r="C36" s="261" t="s">
        <v>97</v>
      </c>
    </row>
    <row r="38" spans="2:4">
      <c r="B38" s="279"/>
    </row>
    <row r="39" spans="2:4">
      <c r="B39" s="285"/>
      <c r="C39" s="285"/>
      <c r="D39" s="285"/>
    </row>
  </sheetData>
  <mergeCells count="7">
    <mergeCell ref="B39:D39"/>
    <mergeCell ref="B11:F11"/>
    <mergeCell ref="B12:F12"/>
    <mergeCell ref="B16:F16"/>
    <mergeCell ref="B13:F13"/>
    <mergeCell ref="B14:F14"/>
    <mergeCell ref="B15:F15"/>
  </mergeCells>
  <pageMargins left="0.7" right="0.7" top="0.75" bottom="0.75" header="0.3" footer="0.3"/>
  <pageSetup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8"/>
  <sheetViews>
    <sheetView zoomScale="80" zoomScaleNormal="80" workbookViewId="0">
      <pane ySplit="15" topLeftCell="A208" activePane="bottomLeft" state="frozen"/>
      <selection pane="bottomLeft" activeCell="M16" sqref="M16"/>
    </sheetView>
  </sheetViews>
  <sheetFormatPr baseColWidth="10" defaultColWidth="9.1640625" defaultRowHeight="15"/>
  <cols>
    <col min="1" max="1" width="55.33203125" style="186" bestFit="1" customWidth="1"/>
    <col min="2" max="2" width="9.1640625" style="191" customWidth="1"/>
    <col min="3" max="3" width="11.1640625" style="187" bestFit="1" customWidth="1"/>
    <col min="4" max="4" width="12.83203125" style="187" bestFit="1" customWidth="1"/>
    <col min="5" max="5" width="11.5" style="187" bestFit="1" customWidth="1"/>
    <col min="6" max="6" width="4.5" style="186" customWidth="1"/>
    <col min="7" max="7" width="14.6640625" style="186" customWidth="1"/>
    <col min="8" max="8" width="11.5" style="186" customWidth="1"/>
    <col min="9" max="9" width="13.33203125" style="186" customWidth="1"/>
    <col min="10" max="10" width="4.5" style="186" customWidth="1"/>
    <col min="11" max="11" width="14.5" style="186" customWidth="1"/>
    <col min="12" max="12" width="12.83203125" style="186" customWidth="1"/>
    <col min="13" max="13" width="12.33203125" style="186" bestFit="1" customWidth="1"/>
    <col min="14" max="14" width="4.5" style="186" customWidth="1"/>
    <col min="15" max="15" width="9.1640625" style="186"/>
    <col min="16" max="16" width="12" style="186" bestFit="1" customWidth="1"/>
    <col min="17" max="16384" width="9.1640625" style="186"/>
  </cols>
  <sheetData>
    <row r="1" spans="1:17">
      <c r="A1" s="229" t="s">
        <v>359</v>
      </c>
      <c r="B1" s="230"/>
      <c r="C1" s="186"/>
      <c r="D1" s="186"/>
      <c r="E1" s="186"/>
      <c r="F1" s="224" t="s">
        <v>358</v>
      </c>
      <c r="G1" s="227">
        <v>2015</v>
      </c>
      <c r="H1" s="230" t="s">
        <v>365</v>
      </c>
      <c r="J1" s="187"/>
      <c r="N1" s="187"/>
    </row>
    <row r="2" spans="1:17">
      <c r="A2" s="230" t="s">
        <v>364</v>
      </c>
      <c r="B2" s="186"/>
      <c r="C2" s="186"/>
      <c r="D2" s="186"/>
      <c r="E2" s="186"/>
      <c r="F2" s="187"/>
      <c r="J2" s="187"/>
      <c r="N2" s="187"/>
    </row>
    <row r="3" spans="1:17">
      <c r="A3" s="223" t="s">
        <v>356</v>
      </c>
      <c r="B3" s="186"/>
      <c r="C3" s="186"/>
      <c r="D3" s="186"/>
      <c r="F3" s="187"/>
      <c r="J3" s="187"/>
      <c r="N3" s="187"/>
    </row>
    <row r="4" spans="1:17">
      <c r="A4" s="188" t="s">
        <v>122</v>
      </c>
      <c r="B4" s="186"/>
      <c r="C4" s="186"/>
      <c r="D4" s="186"/>
      <c r="F4" s="187"/>
      <c r="J4" s="187"/>
      <c r="N4" s="187"/>
    </row>
    <row r="5" spans="1:17">
      <c r="A5" s="228" t="s">
        <v>361</v>
      </c>
      <c r="B5" s="186"/>
      <c r="C5" s="186"/>
      <c r="D5" s="186"/>
      <c r="F5" s="187"/>
      <c r="J5" s="187"/>
      <c r="N5" s="187"/>
    </row>
    <row r="6" spans="1:17">
      <c r="A6" s="223" t="s">
        <v>357</v>
      </c>
      <c r="B6" s="186"/>
      <c r="C6" s="186"/>
      <c r="D6" s="186"/>
      <c r="F6" s="187"/>
      <c r="J6" s="187"/>
      <c r="N6" s="187"/>
    </row>
    <row r="7" spans="1:17">
      <c r="A7" s="188" t="s">
        <v>123</v>
      </c>
      <c r="B7" s="186"/>
      <c r="C7" s="186"/>
      <c r="D7" s="186"/>
      <c r="F7" s="187"/>
      <c r="J7" s="187"/>
      <c r="K7" s="233"/>
      <c r="N7" s="187"/>
    </row>
    <row r="8" spans="1:17">
      <c r="A8" s="188" t="s">
        <v>124</v>
      </c>
      <c r="B8" s="186"/>
      <c r="C8" s="186"/>
      <c r="D8" s="186"/>
      <c r="F8" s="187"/>
      <c r="J8" s="187"/>
      <c r="N8" s="187"/>
    </row>
    <row r="9" spans="1:17" ht="16" thickBot="1">
      <c r="B9" s="186"/>
      <c r="C9" s="186"/>
      <c r="D9" s="186"/>
      <c r="F9" s="187"/>
      <c r="G9" s="189"/>
      <c r="J9" s="187"/>
      <c r="L9" s="190"/>
      <c r="N9" s="187"/>
    </row>
    <row r="10" spans="1:17" ht="19">
      <c r="C10" s="192"/>
      <c r="D10" s="193" t="s">
        <v>125</v>
      </c>
      <c r="E10" s="194"/>
      <c r="F10" s="195"/>
      <c r="G10" s="196"/>
      <c r="H10" s="197" t="s">
        <v>126</v>
      </c>
      <c r="I10" s="198"/>
      <c r="J10" s="195"/>
      <c r="K10" s="196"/>
      <c r="L10" s="197" t="s">
        <v>127</v>
      </c>
      <c r="M10" s="198"/>
      <c r="N10" s="195"/>
    </row>
    <row r="11" spans="1:17">
      <c r="C11" s="199"/>
      <c r="D11" s="200"/>
      <c r="E11" s="201"/>
      <c r="F11" s="202"/>
      <c r="G11" s="203" t="s">
        <v>128</v>
      </c>
      <c r="H11" s="204">
        <v>2016</v>
      </c>
      <c r="I11" s="205"/>
      <c r="J11" s="202"/>
      <c r="K11" s="206" t="s">
        <v>129</v>
      </c>
      <c r="L11" s="207">
        <v>42309</v>
      </c>
      <c r="M11" s="205"/>
      <c r="N11" s="202"/>
    </row>
    <row r="12" spans="1:17">
      <c r="C12" s="199"/>
      <c r="D12" s="208"/>
      <c r="E12" s="209"/>
      <c r="F12" s="210"/>
      <c r="G12" s="206" t="s">
        <v>130</v>
      </c>
      <c r="H12" s="211">
        <v>2.0299999999999999E-2</v>
      </c>
      <c r="I12" s="205"/>
      <c r="J12" s="210"/>
      <c r="K12" s="206" t="s">
        <v>131</v>
      </c>
      <c r="L12" s="204">
        <v>6</v>
      </c>
      <c r="M12" s="205"/>
      <c r="N12" s="210"/>
      <c r="Q12" s="212"/>
    </row>
    <row r="13" spans="1:17">
      <c r="B13" s="213" t="s">
        <v>132</v>
      </c>
      <c r="C13" s="339" t="str">
        <f>CONCATENATE(G1,"  Labor Rates")</f>
        <v>2015  Labor Rates</v>
      </c>
      <c r="D13" s="340"/>
      <c r="E13" s="341"/>
      <c r="F13" s="214"/>
      <c r="G13" s="342" t="str">
        <f>CONCATENATE(H11, " Labor Rates")</f>
        <v>2016 Labor Rates</v>
      </c>
      <c r="H13" s="343"/>
      <c r="I13" s="344"/>
      <c r="J13" s="214"/>
      <c r="K13" s="342" t="str">
        <f>CONCATENATE(YEAR(L11), "-",YEAR(L11)+1," Weighted Average Labor Rates")</f>
        <v>2015-2016 Weighted Average Labor Rates</v>
      </c>
      <c r="L13" s="343"/>
      <c r="M13" s="344"/>
      <c r="N13" s="214"/>
    </row>
    <row r="14" spans="1:17">
      <c r="A14" s="215"/>
      <c r="B14" s="213"/>
      <c r="C14" s="339"/>
      <c r="D14" s="340"/>
      <c r="E14" s="341"/>
      <c r="F14" s="214"/>
      <c r="G14" s="339"/>
      <c r="H14" s="340"/>
      <c r="I14" s="341"/>
      <c r="J14" s="214"/>
      <c r="K14" s="339"/>
      <c r="L14" s="340"/>
      <c r="M14" s="341"/>
      <c r="N14" s="214"/>
    </row>
    <row r="15" spans="1:17">
      <c r="A15" s="215" t="s">
        <v>133</v>
      </c>
      <c r="C15" s="231" t="s">
        <v>362</v>
      </c>
      <c r="D15" s="225" t="s">
        <v>355</v>
      </c>
      <c r="E15" s="232" t="s">
        <v>363</v>
      </c>
      <c r="F15" s="216"/>
      <c r="G15" s="231" t="s">
        <v>362</v>
      </c>
      <c r="H15" s="225" t="s">
        <v>355</v>
      </c>
      <c r="I15" s="232" t="s">
        <v>363</v>
      </c>
      <c r="J15" s="216"/>
      <c r="K15" s="231" t="s">
        <v>362</v>
      </c>
      <c r="L15" s="225" t="s">
        <v>355</v>
      </c>
      <c r="M15" s="232" t="s">
        <v>363</v>
      </c>
      <c r="N15" s="216"/>
    </row>
    <row r="16" spans="1:17">
      <c r="A16" s="226" t="s">
        <v>134</v>
      </c>
      <c r="B16" s="218">
        <v>209</v>
      </c>
      <c r="C16" s="219">
        <v>24</v>
      </c>
      <c r="D16" s="220">
        <v>80</v>
      </c>
      <c r="E16" s="221">
        <v>137</v>
      </c>
      <c r="F16" s="210"/>
      <c r="G16" s="219">
        <f>C16*(1+$H$12)^($H$11-$G$1)</f>
        <v>24.487200000000001</v>
      </c>
      <c r="H16" s="220">
        <f>D16*(1+$H$12)^($H$11-$G$1)</f>
        <v>81.623999999999995</v>
      </c>
      <c r="I16" s="221">
        <f>E16*(1+$H$12)^($H$11-$G$1)</f>
        <v>139.78110000000001</v>
      </c>
      <c r="J16" s="210"/>
      <c r="K16" s="219">
        <f>C16*(((13-MONTH($L$11))/$L$12)*(1+$H$12)^(YEAR($L$11)-$G$1)+(($L$12-(13-MONTH($L$11)))/$L$12)*(1+$H$12)^((YEAR($L$11)+1)-$G$1))</f>
        <v>24.324799999999996</v>
      </c>
      <c r="L16" s="220">
        <f>D16*(((13-MONTH($L$11))/$L$12)*(1+$H$12)^(YEAR($L$11)-$G$1)+(($L$12-(13-MONTH($L$11)))/$L$12)*(1+$H$12)^((YEAR($L$11)+1)-$G$1))</f>
        <v>81.082666666666654</v>
      </c>
      <c r="M16" s="221">
        <f>E16*(((13-MONTH($L$11))/$L$12)*(1+$H$12)^(YEAR($L$11)-$G$1)+(($L$12-(13-MONTH($L$11)))/$L$12)*(1+$H$12)^((YEAR($L$11)+1)-$G$1))</f>
        <v>138.85406666666665</v>
      </c>
      <c r="N16" s="210"/>
      <c r="P16" s="222"/>
    </row>
    <row r="17" spans="1:14">
      <c r="A17" s="217" t="s">
        <v>135</v>
      </c>
      <c r="B17" s="218">
        <v>53</v>
      </c>
      <c r="C17" s="219">
        <v>28</v>
      </c>
      <c r="D17" s="220">
        <v>37</v>
      </c>
      <c r="E17" s="221">
        <v>46</v>
      </c>
      <c r="F17" s="210"/>
      <c r="G17" s="219">
        <f t="shared" ref="G17:G69" si="0">C17*(1+$H$12)^($H$11-$G$1)</f>
        <v>28.5684</v>
      </c>
      <c r="H17" s="220">
        <f t="shared" ref="H17:H69" si="1">D17*(1+$H$12)^($H$11-$G$1)</f>
        <v>37.751100000000001</v>
      </c>
      <c r="I17" s="221">
        <f t="shared" ref="I17:I69" si="2">E17*(1+$H$12)^($H$11-$G$1)</f>
        <v>46.933799999999998</v>
      </c>
      <c r="J17" s="210"/>
      <c r="K17" s="219">
        <f t="shared" ref="K17:K69" si="3">C17*(((13-MONTH($L$11))/$L$12)*(1+$H$12)^(YEAR($L$11)-$G$1)+(($L$12-(13-MONTH($L$11)))/$L$12)*(1+$H$12)^((YEAR($L$11)+1)-$G$1))</f>
        <v>28.378933333333329</v>
      </c>
      <c r="L17" s="220">
        <f t="shared" ref="L17:L69" si="4">D17*(((13-MONTH($L$11))/$L$12)*(1+$H$12)^(YEAR($L$11)-$G$1)+(($L$12-(13-MONTH($L$11)))/$L$12)*(1+$H$12)^((YEAR($L$11)+1)-$G$1))</f>
        <v>37.500733333333329</v>
      </c>
      <c r="M17" s="221">
        <f t="shared" ref="M17:M69" si="5">E17*(((13-MONTH($L$11))/$L$12)*(1+$H$12)^(YEAR($L$11)-$G$1)+(($L$12-(13-MONTH($L$11)))/$L$12)*(1+$H$12)^((YEAR($L$11)+1)-$G$1))</f>
        <v>46.622533333333323</v>
      </c>
      <c r="N17" s="210"/>
    </row>
    <row r="18" spans="1:14">
      <c r="A18" s="226" t="s">
        <v>136</v>
      </c>
      <c r="B18" s="218">
        <v>573</v>
      </c>
      <c r="C18" s="219">
        <v>34</v>
      </c>
      <c r="D18" s="220">
        <v>51</v>
      </c>
      <c r="E18" s="221">
        <v>67</v>
      </c>
      <c r="F18" s="210"/>
      <c r="G18" s="219">
        <f t="shared" si="0"/>
        <v>34.690199999999997</v>
      </c>
      <c r="H18" s="220">
        <f t="shared" si="1"/>
        <v>52.035299999999999</v>
      </c>
      <c r="I18" s="221">
        <f t="shared" si="2"/>
        <v>68.360100000000003</v>
      </c>
      <c r="J18" s="210"/>
      <c r="K18" s="219">
        <f t="shared" si="3"/>
        <v>34.460133333333332</v>
      </c>
      <c r="L18" s="220">
        <f t="shared" si="4"/>
        <v>51.69019999999999</v>
      </c>
      <c r="M18" s="221">
        <f t="shared" si="5"/>
        <v>67.906733333333321</v>
      </c>
      <c r="N18" s="210"/>
    </row>
    <row r="19" spans="1:14">
      <c r="A19" s="226" t="s">
        <v>137</v>
      </c>
      <c r="B19" s="218">
        <v>283</v>
      </c>
      <c r="C19" s="219">
        <v>31</v>
      </c>
      <c r="D19" s="220">
        <v>55</v>
      </c>
      <c r="E19" s="221">
        <v>78</v>
      </c>
      <c r="F19" s="210"/>
      <c r="G19" s="219">
        <f t="shared" si="0"/>
        <v>31.629300000000001</v>
      </c>
      <c r="H19" s="220">
        <f t="shared" si="1"/>
        <v>56.116500000000002</v>
      </c>
      <c r="I19" s="221">
        <f t="shared" si="2"/>
        <v>79.583399999999997</v>
      </c>
      <c r="J19" s="210"/>
      <c r="K19" s="219">
        <f t="shared" si="3"/>
        <v>31.419533333333327</v>
      </c>
      <c r="L19" s="220">
        <f t="shared" si="4"/>
        <v>55.744333333333323</v>
      </c>
      <c r="M19" s="221">
        <f t="shared" si="5"/>
        <v>79.055599999999984</v>
      </c>
      <c r="N19" s="210"/>
    </row>
    <row r="20" spans="1:14">
      <c r="A20" s="217" t="s">
        <v>138</v>
      </c>
      <c r="B20" s="218">
        <v>397</v>
      </c>
      <c r="C20" s="219">
        <v>7</v>
      </c>
      <c r="D20" s="220">
        <v>60</v>
      </c>
      <c r="E20" s="221">
        <v>112</v>
      </c>
      <c r="F20" s="210"/>
      <c r="G20" s="219">
        <f t="shared" si="0"/>
        <v>7.1421000000000001</v>
      </c>
      <c r="H20" s="220">
        <f t="shared" si="1"/>
        <v>61.217999999999996</v>
      </c>
      <c r="I20" s="221">
        <f t="shared" si="2"/>
        <v>114.2736</v>
      </c>
      <c r="J20" s="210"/>
      <c r="K20" s="219">
        <f t="shared" si="3"/>
        <v>7.0947333333333322</v>
      </c>
      <c r="L20" s="220">
        <f t="shared" si="4"/>
        <v>60.811999999999991</v>
      </c>
      <c r="M20" s="221">
        <f t="shared" si="5"/>
        <v>113.51573333333332</v>
      </c>
      <c r="N20" s="210"/>
    </row>
    <row r="21" spans="1:14">
      <c r="A21" s="217" t="s">
        <v>139</v>
      </c>
      <c r="B21" s="218">
        <v>1972</v>
      </c>
      <c r="C21" s="219">
        <v>26</v>
      </c>
      <c r="D21" s="220">
        <v>63</v>
      </c>
      <c r="E21" s="221">
        <v>100</v>
      </c>
      <c r="F21" s="210"/>
      <c r="G21" s="219">
        <f t="shared" si="0"/>
        <v>26.527799999999999</v>
      </c>
      <c r="H21" s="220">
        <f t="shared" si="1"/>
        <v>64.278899999999993</v>
      </c>
      <c r="I21" s="221">
        <f t="shared" si="2"/>
        <v>102.03</v>
      </c>
      <c r="J21" s="210"/>
      <c r="K21" s="219">
        <f t="shared" si="3"/>
        <v>26.351866666666663</v>
      </c>
      <c r="L21" s="220">
        <f t="shared" si="4"/>
        <v>63.852599999999988</v>
      </c>
      <c r="M21" s="221">
        <f t="shared" si="5"/>
        <v>101.35333333333332</v>
      </c>
      <c r="N21" s="210"/>
    </row>
    <row r="22" spans="1:14">
      <c r="A22" s="217" t="s">
        <v>140</v>
      </c>
      <c r="B22" s="218">
        <v>5884</v>
      </c>
      <c r="C22" s="219">
        <v>57</v>
      </c>
      <c r="D22" s="220">
        <v>96</v>
      </c>
      <c r="E22" s="221">
        <v>135</v>
      </c>
      <c r="F22" s="210"/>
      <c r="G22" s="219">
        <f t="shared" si="0"/>
        <v>58.1571</v>
      </c>
      <c r="H22" s="220">
        <f t="shared" si="1"/>
        <v>97.948800000000006</v>
      </c>
      <c r="I22" s="221">
        <f t="shared" si="2"/>
        <v>137.7405</v>
      </c>
      <c r="J22" s="210"/>
      <c r="K22" s="219">
        <f t="shared" si="3"/>
        <v>57.771399999999993</v>
      </c>
      <c r="L22" s="220">
        <f t="shared" si="4"/>
        <v>97.299199999999985</v>
      </c>
      <c r="M22" s="221">
        <f t="shared" si="5"/>
        <v>136.82699999999997</v>
      </c>
      <c r="N22" s="210"/>
    </row>
    <row r="23" spans="1:14">
      <c r="A23" s="217" t="s">
        <v>141</v>
      </c>
      <c r="B23" s="218">
        <v>46</v>
      </c>
      <c r="C23" s="219">
        <v>78</v>
      </c>
      <c r="D23" s="220">
        <v>107</v>
      </c>
      <c r="E23" s="221">
        <v>135</v>
      </c>
      <c r="F23" s="210"/>
      <c r="G23" s="219">
        <f t="shared" si="0"/>
        <v>79.583399999999997</v>
      </c>
      <c r="H23" s="220">
        <f t="shared" si="1"/>
        <v>109.1721</v>
      </c>
      <c r="I23" s="221">
        <f t="shared" si="2"/>
        <v>137.7405</v>
      </c>
      <c r="J23" s="210"/>
      <c r="K23" s="219">
        <f t="shared" si="3"/>
        <v>79.055599999999984</v>
      </c>
      <c r="L23" s="220">
        <f t="shared" si="4"/>
        <v>108.44806666666665</v>
      </c>
      <c r="M23" s="221">
        <f t="shared" si="5"/>
        <v>136.82699999999997</v>
      </c>
      <c r="N23" s="210"/>
    </row>
    <row r="24" spans="1:14">
      <c r="A24" s="217" t="s">
        <v>142</v>
      </c>
      <c r="B24" s="218">
        <v>17</v>
      </c>
      <c r="C24" s="219">
        <v>73</v>
      </c>
      <c r="D24" s="220">
        <v>98</v>
      </c>
      <c r="E24" s="221">
        <v>123</v>
      </c>
      <c r="F24" s="210"/>
      <c r="G24" s="219">
        <f t="shared" si="0"/>
        <v>74.481899999999996</v>
      </c>
      <c r="H24" s="220">
        <f t="shared" si="1"/>
        <v>99.989400000000003</v>
      </c>
      <c r="I24" s="221">
        <f t="shared" si="2"/>
        <v>125.4969</v>
      </c>
      <c r="J24" s="210"/>
      <c r="K24" s="219">
        <f t="shared" si="3"/>
        <v>73.987933333333316</v>
      </c>
      <c r="L24" s="220">
        <f t="shared" si="4"/>
        <v>99.326266666666655</v>
      </c>
      <c r="M24" s="221">
        <f t="shared" si="5"/>
        <v>124.66459999999998</v>
      </c>
      <c r="N24" s="210"/>
    </row>
    <row r="25" spans="1:14">
      <c r="A25" s="217" t="s">
        <v>143</v>
      </c>
      <c r="B25" s="218">
        <v>17</v>
      </c>
      <c r="C25" s="219">
        <v>72</v>
      </c>
      <c r="D25" s="220">
        <v>97</v>
      </c>
      <c r="E25" s="221">
        <v>123</v>
      </c>
      <c r="F25" s="210"/>
      <c r="G25" s="219">
        <f t="shared" si="0"/>
        <v>73.461600000000004</v>
      </c>
      <c r="H25" s="220">
        <f t="shared" si="1"/>
        <v>98.969099999999997</v>
      </c>
      <c r="I25" s="221">
        <f t="shared" si="2"/>
        <v>125.4969</v>
      </c>
      <c r="J25" s="210"/>
      <c r="K25" s="219">
        <f t="shared" si="3"/>
        <v>72.974399999999989</v>
      </c>
      <c r="L25" s="220">
        <f t="shared" si="4"/>
        <v>98.312733333333313</v>
      </c>
      <c r="M25" s="221">
        <f t="shared" si="5"/>
        <v>124.66459999999998</v>
      </c>
      <c r="N25" s="210"/>
    </row>
    <row r="26" spans="1:14">
      <c r="A26" s="217" t="s">
        <v>144</v>
      </c>
      <c r="B26" s="218">
        <v>12</v>
      </c>
      <c r="C26" s="219">
        <v>65</v>
      </c>
      <c r="D26" s="220">
        <v>83</v>
      </c>
      <c r="E26" s="221">
        <v>100</v>
      </c>
      <c r="F26" s="210"/>
      <c r="G26" s="219">
        <f t="shared" si="0"/>
        <v>66.319500000000005</v>
      </c>
      <c r="H26" s="220">
        <f t="shared" si="1"/>
        <v>84.684899999999999</v>
      </c>
      <c r="I26" s="221">
        <f t="shared" si="2"/>
        <v>102.03</v>
      </c>
      <c r="J26" s="210"/>
      <c r="K26" s="219">
        <f t="shared" si="3"/>
        <v>65.879666666666651</v>
      </c>
      <c r="L26" s="220">
        <f t="shared" si="4"/>
        <v>84.123266666666652</v>
      </c>
      <c r="M26" s="221">
        <f t="shared" si="5"/>
        <v>101.35333333333332</v>
      </c>
      <c r="N26" s="210"/>
    </row>
    <row r="27" spans="1:14">
      <c r="A27" s="217" t="s">
        <v>145</v>
      </c>
      <c r="B27" s="218">
        <v>46</v>
      </c>
      <c r="C27" s="219">
        <v>78</v>
      </c>
      <c r="D27" s="220">
        <v>107</v>
      </c>
      <c r="E27" s="221">
        <v>135</v>
      </c>
      <c r="F27" s="210"/>
      <c r="G27" s="219">
        <f t="shared" si="0"/>
        <v>79.583399999999997</v>
      </c>
      <c r="H27" s="220">
        <f t="shared" si="1"/>
        <v>109.1721</v>
      </c>
      <c r="I27" s="221">
        <f t="shared" si="2"/>
        <v>137.7405</v>
      </c>
      <c r="J27" s="210"/>
      <c r="K27" s="219">
        <f t="shared" si="3"/>
        <v>79.055599999999984</v>
      </c>
      <c r="L27" s="220">
        <f t="shared" si="4"/>
        <v>108.44806666666665</v>
      </c>
      <c r="M27" s="221">
        <f t="shared" si="5"/>
        <v>136.82699999999997</v>
      </c>
      <c r="N27" s="210"/>
    </row>
    <row r="28" spans="1:14">
      <c r="A28" s="217" t="s">
        <v>146</v>
      </c>
      <c r="B28" s="218">
        <v>17</v>
      </c>
      <c r="C28" s="219">
        <v>73</v>
      </c>
      <c r="D28" s="220">
        <v>98</v>
      </c>
      <c r="E28" s="221">
        <v>123</v>
      </c>
      <c r="F28" s="210"/>
      <c r="G28" s="219">
        <f t="shared" si="0"/>
        <v>74.481899999999996</v>
      </c>
      <c r="H28" s="220">
        <f t="shared" si="1"/>
        <v>99.989400000000003</v>
      </c>
      <c r="I28" s="221">
        <f t="shared" si="2"/>
        <v>125.4969</v>
      </c>
      <c r="J28" s="210"/>
      <c r="K28" s="219">
        <f t="shared" si="3"/>
        <v>73.987933333333316</v>
      </c>
      <c r="L28" s="220">
        <f t="shared" si="4"/>
        <v>99.326266666666655</v>
      </c>
      <c r="M28" s="221">
        <f t="shared" si="5"/>
        <v>124.66459999999998</v>
      </c>
      <c r="N28" s="210"/>
    </row>
    <row r="29" spans="1:14">
      <c r="A29" s="217" t="s">
        <v>147</v>
      </c>
      <c r="B29" s="218">
        <v>17</v>
      </c>
      <c r="C29" s="219">
        <v>72</v>
      </c>
      <c r="D29" s="220">
        <v>97</v>
      </c>
      <c r="E29" s="221">
        <v>123</v>
      </c>
      <c r="F29" s="210"/>
      <c r="G29" s="219">
        <f t="shared" si="0"/>
        <v>73.461600000000004</v>
      </c>
      <c r="H29" s="220">
        <f t="shared" si="1"/>
        <v>98.969099999999997</v>
      </c>
      <c r="I29" s="221">
        <f t="shared" si="2"/>
        <v>125.4969</v>
      </c>
      <c r="J29" s="210"/>
      <c r="K29" s="219">
        <f t="shared" si="3"/>
        <v>72.974399999999989</v>
      </c>
      <c r="L29" s="220">
        <f t="shared" si="4"/>
        <v>98.312733333333313</v>
      </c>
      <c r="M29" s="221">
        <f t="shared" si="5"/>
        <v>124.66459999999998</v>
      </c>
      <c r="N29" s="210"/>
    </row>
    <row r="30" spans="1:14">
      <c r="A30" s="217" t="s">
        <v>148</v>
      </c>
      <c r="B30" s="218">
        <v>274</v>
      </c>
      <c r="C30" s="219">
        <v>69</v>
      </c>
      <c r="D30" s="220">
        <v>122</v>
      </c>
      <c r="E30" s="221">
        <v>175</v>
      </c>
      <c r="F30" s="210"/>
      <c r="G30" s="219">
        <f t="shared" si="0"/>
        <v>70.400700000000001</v>
      </c>
      <c r="H30" s="220">
        <f t="shared" si="1"/>
        <v>124.4766</v>
      </c>
      <c r="I30" s="221">
        <f t="shared" si="2"/>
        <v>178.55250000000001</v>
      </c>
      <c r="J30" s="210"/>
      <c r="K30" s="219">
        <f t="shared" si="3"/>
        <v>69.933799999999991</v>
      </c>
      <c r="L30" s="220">
        <f t="shared" si="4"/>
        <v>123.65106666666665</v>
      </c>
      <c r="M30" s="221">
        <f t="shared" si="5"/>
        <v>177.36833333333331</v>
      </c>
      <c r="N30" s="210"/>
    </row>
    <row r="31" spans="1:14">
      <c r="A31" s="217" t="s">
        <v>149</v>
      </c>
      <c r="B31" s="218">
        <v>58</v>
      </c>
      <c r="C31" s="219">
        <v>52</v>
      </c>
      <c r="D31" s="220">
        <v>99</v>
      </c>
      <c r="E31" s="221">
        <v>145</v>
      </c>
      <c r="F31" s="210"/>
      <c r="G31" s="219">
        <f t="shared" si="0"/>
        <v>53.055599999999998</v>
      </c>
      <c r="H31" s="220">
        <f t="shared" si="1"/>
        <v>101.0097</v>
      </c>
      <c r="I31" s="221">
        <f t="shared" si="2"/>
        <v>147.9435</v>
      </c>
      <c r="J31" s="210"/>
      <c r="K31" s="219">
        <f t="shared" si="3"/>
        <v>52.703733333333325</v>
      </c>
      <c r="L31" s="220">
        <f t="shared" si="4"/>
        <v>100.33979999999998</v>
      </c>
      <c r="M31" s="221">
        <f t="shared" si="5"/>
        <v>146.96233333333331</v>
      </c>
      <c r="N31" s="210"/>
    </row>
    <row r="32" spans="1:14">
      <c r="A32" s="217" t="s">
        <v>150</v>
      </c>
      <c r="B32" s="218">
        <v>81</v>
      </c>
      <c r="C32" s="219">
        <v>39</v>
      </c>
      <c r="D32" s="220">
        <v>72</v>
      </c>
      <c r="E32" s="221">
        <v>105</v>
      </c>
      <c r="F32" s="210"/>
      <c r="G32" s="219">
        <f t="shared" si="0"/>
        <v>39.791699999999999</v>
      </c>
      <c r="H32" s="220">
        <f t="shared" si="1"/>
        <v>73.461600000000004</v>
      </c>
      <c r="I32" s="221">
        <f t="shared" si="2"/>
        <v>107.1315</v>
      </c>
      <c r="J32" s="210"/>
      <c r="K32" s="219">
        <f t="shared" si="3"/>
        <v>39.527799999999992</v>
      </c>
      <c r="L32" s="220">
        <f t="shared" si="4"/>
        <v>72.974399999999989</v>
      </c>
      <c r="M32" s="221">
        <f t="shared" si="5"/>
        <v>106.42099999999998</v>
      </c>
      <c r="N32" s="210"/>
    </row>
    <row r="33" spans="1:14">
      <c r="A33" s="217" t="s">
        <v>151</v>
      </c>
      <c r="B33" s="218">
        <v>390</v>
      </c>
      <c r="C33" s="219">
        <v>64</v>
      </c>
      <c r="D33" s="220">
        <v>108</v>
      </c>
      <c r="E33" s="221">
        <v>151</v>
      </c>
      <c r="F33" s="210"/>
      <c r="G33" s="219">
        <f t="shared" si="0"/>
        <v>65.299199999999999</v>
      </c>
      <c r="H33" s="220">
        <f t="shared" si="1"/>
        <v>110.19239999999999</v>
      </c>
      <c r="I33" s="221">
        <f t="shared" si="2"/>
        <v>154.06530000000001</v>
      </c>
      <c r="J33" s="210"/>
      <c r="K33" s="219">
        <f t="shared" si="3"/>
        <v>64.866133333333323</v>
      </c>
      <c r="L33" s="220">
        <f t="shared" si="4"/>
        <v>109.46159999999998</v>
      </c>
      <c r="M33" s="221">
        <f t="shared" si="5"/>
        <v>153.0435333333333</v>
      </c>
      <c r="N33" s="210"/>
    </row>
    <row r="34" spans="1:14">
      <c r="A34" s="217" t="s">
        <v>152</v>
      </c>
      <c r="B34" s="218">
        <v>136</v>
      </c>
      <c r="C34" s="219">
        <v>105</v>
      </c>
      <c r="D34" s="220">
        <v>167</v>
      </c>
      <c r="E34" s="221">
        <v>229</v>
      </c>
      <c r="F34" s="210"/>
      <c r="G34" s="219">
        <f t="shared" si="0"/>
        <v>107.1315</v>
      </c>
      <c r="H34" s="220">
        <f t="shared" si="1"/>
        <v>170.39009999999999</v>
      </c>
      <c r="I34" s="221">
        <f t="shared" si="2"/>
        <v>233.64869999999999</v>
      </c>
      <c r="J34" s="210"/>
      <c r="K34" s="219">
        <f t="shared" si="3"/>
        <v>106.42099999999998</v>
      </c>
      <c r="L34" s="220">
        <f t="shared" si="4"/>
        <v>169.26006666666663</v>
      </c>
      <c r="M34" s="221">
        <f t="shared" si="5"/>
        <v>232.0991333333333</v>
      </c>
      <c r="N34" s="210"/>
    </row>
    <row r="35" spans="1:14">
      <c r="A35" s="217" t="s">
        <v>153</v>
      </c>
      <c r="B35" s="218">
        <v>117</v>
      </c>
      <c r="C35" s="219">
        <v>97</v>
      </c>
      <c r="D35" s="220">
        <v>159</v>
      </c>
      <c r="E35" s="221">
        <v>221</v>
      </c>
      <c r="F35" s="210"/>
      <c r="G35" s="219">
        <f t="shared" si="0"/>
        <v>98.969099999999997</v>
      </c>
      <c r="H35" s="220">
        <f t="shared" si="1"/>
        <v>162.2277</v>
      </c>
      <c r="I35" s="221">
        <f t="shared" si="2"/>
        <v>225.4863</v>
      </c>
      <c r="J35" s="210"/>
      <c r="K35" s="219">
        <f t="shared" si="3"/>
        <v>98.312733333333313</v>
      </c>
      <c r="L35" s="220">
        <f t="shared" si="4"/>
        <v>161.15179999999998</v>
      </c>
      <c r="M35" s="221">
        <f t="shared" si="5"/>
        <v>223.99086666666662</v>
      </c>
      <c r="N35" s="210"/>
    </row>
    <row r="36" spans="1:14">
      <c r="A36" s="217" t="s">
        <v>154</v>
      </c>
      <c r="B36" s="218">
        <v>46</v>
      </c>
      <c r="C36" s="219">
        <v>76</v>
      </c>
      <c r="D36" s="220">
        <v>126</v>
      </c>
      <c r="E36" s="221">
        <v>176</v>
      </c>
      <c r="F36" s="210"/>
      <c r="G36" s="219">
        <f t="shared" si="0"/>
        <v>77.5428</v>
      </c>
      <c r="H36" s="220">
        <f t="shared" si="1"/>
        <v>128.55779999999999</v>
      </c>
      <c r="I36" s="221">
        <f t="shared" si="2"/>
        <v>179.5728</v>
      </c>
      <c r="J36" s="210"/>
      <c r="K36" s="219">
        <f t="shared" si="3"/>
        <v>77.028533333333314</v>
      </c>
      <c r="L36" s="220">
        <f t="shared" si="4"/>
        <v>127.70519999999998</v>
      </c>
      <c r="M36" s="221">
        <f t="shared" si="5"/>
        <v>178.38186666666664</v>
      </c>
      <c r="N36" s="210"/>
    </row>
    <row r="37" spans="1:14">
      <c r="A37" s="217" t="s">
        <v>155</v>
      </c>
      <c r="B37" s="218">
        <v>37</v>
      </c>
      <c r="C37" s="219">
        <v>94</v>
      </c>
      <c r="D37" s="220">
        <v>118</v>
      </c>
      <c r="E37" s="221">
        <v>143</v>
      </c>
      <c r="F37" s="210"/>
      <c r="G37" s="219">
        <f t="shared" si="0"/>
        <v>95.908199999999994</v>
      </c>
      <c r="H37" s="220">
        <f t="shared" si="1"/>
        <v>120.3954</v>
      </c>
      <c r="I37" s="221">
        <f t="shared" si="2"/>
        <v>145.90289999999999</v>
      </c>
      <c r="J37" s="210"/>
      <c r="K37" s="219">
        <f t="shared" si="3"/>
        <v>95.272133333333315</v>
      </c>
      <c r="L37" s="220">
        <f t="shared" si="4"/>
        <v>119.59693333333331</v>
      </c>
      <c r="M37" s="221">
        <f t="shared" si="5"/>
        <v>144.93526666666665</v>
      </c>
      <c r="N37" s="210"/>
    </row>
    <row r="38" spans="1:14">
      <c r="A38" s="217" t="s">
        <v>156</v>
      </c>
      <c r="B38" s="218">
        <v>44</v>
      </c>
      <c r="C38" s="219">
        <v>49</v>
      </c>
      <c r="D38" s="220">
        <v>99</v>
      </c>
      <c r="E38" s="221">
        <v>148</v>
      </c>
      <c r="F38" s="210"/>
      <c r="G38" s="219">
        <f t="shared" si="0"/>
        <v>49.994700000000002</v>
      </c>
      <c r="H38" s="220">
        <f t="shared" si="1"/>
        <v>101.0097</v>
      </c>
      <c r="I38" s="221">
        <f t="shared" si="2"/>
        <v>151.0044</v>
      </c>
      <c r="J38" s="210"/>
      <c r="K38" s="219">
        <f t="shared" si="3"/>
        <v>49.663133333333327</v>
      </c>
      <c r="L38" s="220">
        <f t="shared" si="4"/>
        <v>100.33979999999998</v>
      </c>
      <c r="M38" s="221">
        <f t="shared" si="5"/>
        <v>150.00293333333332</v>
      </c>
      <c r="N38" s="210"/>
    </row>
    <row r="39" spans="1:14">
      <c r="A39" s="217" t="s">
        <v>157</v>
      </c>
      <c r="B39" s="218">
        <v>37</v>
      </c>
      <c r="C39" s="219">
        <v>46</v>
      </c>
      <c r="D39" s="220">
        <v>66</v>
      </c>
      <c r="E39" s="221">
        <v>86</v>
      </c>
      <c r="F39" s="210"/>
      <c r="G39" s="219">
        <f t="shared" si="0"/>
        <v>46.933799999999998</v>
      </c>
      <c r="H39" s="220">
        <f t="shared" si="1"/>
        <v>67.339799999999997</v>
      </c>
      <c r="I39" s="221">
        <f t="shared" si="2"/>
        <v>87.745800000000003</v>
      </c>
      <c r="J39" s="210"/>
      <c r="K39" s="219">
        <f t="shared" si="3"/>
        <v>46.622533333333323</v>
      </c>
      <c r="L39" s="220">
        <f t="shared" si="4"/>
        <v>66.893199999999993</v>
      </c>
      <c r="M39" s="221">
        <f t="shared" si="5"/>
        <v>87.16386666666665</v>
      </c>
      <c r="N39" s="210"/>
    </row>
    <row r="40" spans="1:14">
      <c r="A40" s="217" t="s">
        <v>158</v>
      </c>
      <c r="B40" s="218">
        <v>11</v>
      </c>
      <c r="C40" s="219">
        <v>53</v>
      </c>
      <c r="D40" s="220">
        <v>72</v>
      </c>
      <c r="E40" s="221">
        <v>92</v>
      </c>
      <c r="F40" s="210"/>
      <c r="G40" s="219">
        <f t="shared" si="0"/>
        <v>54.075899999999997</v>
      </c>
      <c r="H40" s="220">
        <f t="shared" si="1"/>
        <v>73.461600000000004</v>
      </c>
      <c r="I40" s="221">
        <f t="shared" si="2"/>
        <v>93.867599999999996</v>
      </c>
      <c r="J40" s="210"/>
      <c r="K40" s="219">
        <f t="shared" si="3"/>
        <v>53.71726666666666</v>
      </c>
      <c r="L40" s="220">
        <f t="shared" si="4"/>
        <v>72.974399999999989</v>
      </c>
      <c r="M40" s="221">
        <f t="shared" si="5"/>
        <v>93.245066666666645</v>
      </c>
      <c r="N40" s="210"/>
    </row>
    <row r="41" spans="1:14">
      <c r="A41" s="217" t="s">
        <v>159</v>
      </c>
      <c r="B41" s="218">
        <v>494</v>
      </c>
      <c r="C41" s="219">
        <v>26</v>
      </c>
      <c r="D41" s="220">
        <v>36</v>
      </c>
      <c r="E41" s="221">
        <v>46</v>
      </c>
      <c r="F41" s="210"/>
      <c r="G41" s="219">
        <f t="shared" si="0"/>
        <v>26.527799999999999</v>
      </c>
      <c r="H41" s="220">
        <f t="shared" si="1"/>
        <v>36.730800000000002</v>
      </c>
      <c r="I41" s="221">
        <f t="shared" si="2"/>
        <v>46.933799999999998</v>
      </c>
      <c r="J41" s="210"/>
      <c r="K41" s="219">
        <f t="shared" si="3"/>
        <v>26.351866666666663</v>
      </c>
      <c r="L41" s="220">
        <f t="shared" si="4"/>
        <v>36.487199999999994</v>
      </c>
      <c r="M41" s="221">
        <f t="shared" si="5"/>
        <v>46.622533333333323</v>
      </c>
      <c r="N41" s="210"/>
    </row>
    <row r="42" spans="1:14">
      <c r="A42" s="217" t="s">
        <v>160</v>
      </c>
      <c r="B42" s="218">
        <v>3</v>
      </c>
      <c r="C42" s="219">
        <v>59</v>
      </c>
      <c r="D42" s="220">
        <v>90</v>
      </c>
      <c r="E42" s="221">
        <v>121</v>
      </c>
      <c r="F42" s="210"/>
      <c r="G42" s="219">
        <f t="shared" si="0"/>
        <v>60.197699999999998</v>
      </c>
      <c r="H42" s="220">
        <f t="shared" si="1"/>
        <v>91.826999999999998</v>
      </c>
      <c r="I42" s="221">
        <f t="shared" si="2"/>
        <v>123.4563</v>
      </c>
      <c r="J42" s="210"/>
      <c r="K42" s="219">
        <f t="shared" si="3"/>
        <v>59.798466666666656</v>
      </c>
      <c r="L42" s="220">
        <f t="shared" si="4"/>
        <v>91.217999999999989</v>
      </c>
      <c r="M42" s="221">
        <f t="shared" si="5"/>
        <v>122.63753333333331</v>
      </c>
      <c r="N42" s="210"/>
    </row>
    <row r="43" spans="1:14">
      <c r="A43" s="217" t="s">
        <v>161</v>
      </c>
      <c r="B43" s="218">
        <v>22</v>
      </c>
      <c r="C43" s="219">
        <v>84</v>
      </c>
      <c r="D43" s="220">
        <v>111</v>
      </c>
      <c r="E43" s="221">
        <v>138</v>
      </c>
      <c r="F43" s="210"/>
      <c r="G43" s="219">
        <f t="shared" si="0"/>
        <v>85.705200000000005</v>
      </c>
      <c r="H43" s="220">
        <f t="shared" si="1"/>
        <v>113.2533</v>
      </c>
      <c r="I43" s="221">
        <f t="shared" si="2"/>
        <v>140.8014</v>
      </c>
      <c r="J43" s="210"/>
      <c r="K43" s="219">
        <f t="shared" si="3"/>
        <v>85.136799999999994</v>
      </c>
      <c r="L43" s="220">
        <f t="shared" si="4"/>
        <v>112.50219999999999</v>
      </c>
      <c r="M43" s="221">
        <f t="shared" si="5"/>
        <v>139.86759999999998</v>
      </c>
      <c r="N43" s="210"/>
    </row>
    <row r="44" spans="1:14">
      <c r="A44" s="217" t="s">
        <v>162</v>
      </c>
      <c r="B44" s="218">
        <v>76</v>
      </c>
      <c r="C44" s="219">
        <v>53</v>
      </c>
      <c r="D44" s="220">
        <v>88</v>
      </c>
      <c r="E44" s="221">
        <v>122</v>
      </c>
      <c r="F44" s="210"/>
      <c r="G44" s="219">
        <f t="shared" si="0"/>
        <v>54.075899999999997</v>
      </c>
      <c r="H44" s="220">
        <f t="shared" si="1"/>
        <v>89.7864</v>
      </c>
      <c r="I44" s="221">
        <f t="shared" si="2"/>
        <v>124.4766</v>
      </c>
      <c r="J44" s="210"/>
      <c r="K44" s="219">
        <f t="shared" si="3"/>
        <v>53.71726666666666</v>
      </c>
      <c r="L44" s="220">
        <f t="shared" si="4"/>
        <v>89.190933333333319</v>
      </c>
      <c r="M44" s="221">
        <f t="shared" si="5"/>
        <v>123.65106666666665</v>
      </c>
      <c r="N44" s="210"/>
    </row>
    <row r="45" spans="1:14">
      <c r="A45" s="217" t="s">
        <v>163</v>
      </c>
      <c r="B45" s="218">
        <v>130</v>
      </c>
      <c r="C45" s="219">
        <v>55</v>
      </c>
      <c r="D45" s="220">
        <v>79</v>
      </c>
      <c r="E45" s="221">
        <v>103</v>
      </c>
      <c r="F45" s="210"/>
      <c r="G45" s="219">
        <f t="shared" si="0"/>
        <v>56.116500000000002</v>
      </c>
      <c r="H45" s="220">
        <f t="shared" si="1"/>
        <v>80.603700000000003</v>
      </c>
      <c r="I45" s="221">
        <f t="shared" si="2"/>
        <v>105.0909</v>
      </c>
      <c r="J45" s="210"/>
      <c r="K45" s="219">
        <f t="shared" si="3"/>
        <v>55.744333333333323</v>
      </c>
      <c r="L45" s="220">
        <f t="shared" si="4"/>
        <v>80.069133333333326</v>
      </c>
      <c r="M45" s="221">
        <f t="shared" si="5"/>
        <v>104.39393333333332</v>
      </c>
      <c r="N45" s="210"/>
    </row>
    <row r="46" spans="1:14">
      <c r="A46" s="217" t="s">
        <v>164</v>
      </c>
      <c r="B46" s="218">
        <v>90</v>
      </c>
      <c r="C46" s="219">
        <v>35</v>
      </c>
      <c r="D46" s="220">
        <v>47</v>
      </c>
      <c r="E46" s="221">
        <v>59</v>
      </c>
      <c r="F46" s="210"/>
      <c r="G46" s="219">
        <f t="shared" si="0"/>
        <v>35.710499999999996</v>
      </c>
      <c r="H46" s="220">
        <f t="shared" si="1"/>
        <v>47.954099999999997</v>
      </c>
      <c r="I46" s="221">
        <f t="shared" si="2"/>
        <v>60.197699999999998</v>
      </c>
      <c r="J46" s="210"/>
      <c r="K46" s="219">
        <f t="shared" si="3"/>
        <v>35.473666666666659</v>
      </c>
      <c r="L46" s="220">
        <f t="shared" si="4"/>
        <v>47.636066666666657</v>
      </c>
      <c r="M46" s="221">
        <f t="shared" si="5"/>
        <v>59.798466666666656</v>
      </c>
      <c r="N46" s="210"/>
    </row>
    <row r="47" spans="1:14">
      <c r="A47" s="217" t="s">
        <v>165</v>
      </c>
      <c r="B47" s="218">
        <v>115</v>
      </c>
      <c r="C47" s="219">
        <v>49</v>
      </c>
      <c r="D47" s="220">
        <v>82</v>
      </c>
      <c r="E47" s="221">
        <v>115</v>
      </c>
      <c r="F47" s="210"/>
      <c r="G47" s="219">
        <f t="shared" si="0"/>
        <v>49.994700000000002</v>
      </c>
      <c r="H47" s="220">
        <f t="shared" si="1"/>
        <v>83.664599999999993</v>
      </c>
      <c r="I47" s="221">
        <f t="shared" si="2"/>
        <v>117.33449999999999</v>
      </c>
      <c r="J47" s="210"/>
      <c r="K47" s="219">
        <f t="shared" si="3"/>
        <v>49.663133333333327</v>
      </c>
      <c r="L47" s="220">
        <f t="shared" si="4"/>
        <v>83.109733333333324</v>
      </c>
      <c r="M47" s="221">
        <f t="shared" si="5"/>
        <v>116.55633333333331</v>
      </c>
      <c r="N47" s="210"/>
    </row>
    <row r="48" spans="1:14">
      <c r="A48" s="217" t="s">
        <v>166</v>
      </c>
      <c r="B48" s="218">
        <v>27</v>
      </c>
      <c r="C48" s="219">
        <v>75</v>
      </c>
      <c r="D48" s="220">
        <v>105</v>
      </c>
      <c r="E48" s="221">
        <v>134</v>
      </c>
      <c r="F48" s="210"/>
      <c r="G48" s="219">
        <f t="shared" si="0"/>
        <v>76.522499999999994</v>
      </c>
      <c r="H48" s="220">
        <f t="shared" si="1"/>
        <v>107.1315</v>
      </c>
      <c r="I48" s="221">
        <f t="shared" si="2"/>
        <v>136.72020000000001</v>
      </c>
      <c r="J48" s="210"/>
      <c r="K48" s="219">
        <f t="shared" si="3"/>
        <v>76.014999999999986</v>
      </c>
      <c r="L48" s="220">
        <f t="shared" si="4"/>
        <v>106.42099999999998</v>
      </c>
      <c r="M48" s="221">
        <f t="shared" si="5"/>
        <v>135.81346666666664</v>
      </c>
      <c r="N48" s="210"/>
    </row>
    <row r="49" spans="1:14">
      <c r="A49" s="217" t="s">
        <v>167</v>
      </c>
      <c r="B49" s="218">
        <v>4</v>
      </c>
      <c r="C49" s="219">
        <v>73</v>
      </c>
      <c r="D49" s="220">
        <v>84</v>
      </c>
      <c r="E49" s="221">
        <v>95</v>
      </c>
      <c r="F49" s="210"/>
      <c r="G49" s="219">
        <f t="shared" si="0"/>
        <v>74.481899999999996</v>
      </c>
      <c r="H49" s="220">
        <f t="shared" si="1"/>
        <v>85.705200000000005</v>
      </c>
      <c r="I49" s="221">
        <f t="shared" si="2"/>
        <v>96.9285</v>
      </c>
      <c r="J49" s="210"/>
      <c r="K49" s="219">
        <f t="shared" si="3"/>
        <v>73.987933333333316</v>
      </c>
      <c r="L49" s="220">
        <f t="shared" si="4"/>
        <v>85.136799999999994</v>
      </c>
      <c r="M49" s="221">
        <f t="shared" si="5"/>
        <v>96.285666666666657</v>
      </c>
      <c r="N49" s="210"/>
    </row>
    <row r="50" spans="1:14">
      <c r="A50" s="217" t="s">
        <v>168</v>
      </c>
      <c r="B50" s="218">
        <v>82</v>
      </c>
      <c r="C50" s="219">
        <v>54</v>
      </c>
      <c r="D50" s="220">
        <v>87</v>
      </c>
      <c r="E50" s="221">
        <v>119</v>
      </c>
      <c r="F50" s="210"/>
      <c r="G50" s="219">
        <f t="shared" si="0"/>
        <v>55.096199999999996</v>
      </c>
      <c r="H50" s="220">
        <f t="shared" si="1"/>
        <v>88.766099999999994</v>
      </c>
      <c r="I50" s="221">
        <f t="shared" si="2"/>
        <v>121.4157</v>
      </c>
      <c r="J50" s="210"/>
      <c r="K50" s="219">
        <f t="shared" si="3"/>
        <v>54.730799999999988</v>
      </c>
      <c r="L50" s="220">
        <f t="shared" si="4"/>
        <v>88.177399999999992</v>
      </c>
      <c r="M50" s="221">
        <f t="shared" si="5"/>
        <v>120.61046666666665</v>
      </c>
      <c r="N50" s="210"/>
    </row>
    <row r="51" spans="1:14">
      <c r="A51" s="217" t="s">
        <v>169</v>
      </c>
      <c r="B51" s="218">
        <v>89</v>
      </c>
      <c r="C51" s="219">
        <v>53</v>
      </c>
      <c r="D51" s="220">
        <v>77</v>
      </c>
      <c r="E51" s="221">
        <v>100</v>
      </c>
      <c r="F51" s="210"/>
      <c r="G51" s="219">
        <f t="shared" si="0"/>
        <v>54.075899999999997</v>
      </c>
      <c r="H51" s="220">
        <f t="shared" si="1"/>
        <v>78.563100000000006</v>
      </c>
      <c r="I51" s="221">
        <f t="shared" si="2"/>
        <v>102.03</v>
      </c>
      <c r="J51" s="210"/>
      <c r="K51" s="219">
        <f t="shared" si="3"/>
        <v>53.71726666666666</v>
      </c>
      <c r="L51" s="220">
        <f t="shared" si="4"/>
        <v>78.042066666666656</v>
      </c>
      <c r="M51" s="221">
        <f t="shared" si="5"/>
        <v>101.35333333333332</v>
      </c>
      <c r="N51" s="210"/>
    </row>
    <row r="52" spans="1:14">
      <c r="A52" s="217" t="s">
        <v>170</v>
      </c>
      <c r="B52" s="218">
        <v>16</v>
      </c>
      <c r="C52" s="219">
        <v>45</v>
      </c>
      <c r="D52" s="220">
        <v>59</v>
      </c>
      <c r="E52" s="221">
        <v>72</v>
      </c>
      <c r="F52" s="210"/>
      <c r="G52" s="219">
        <f t="shared" si="0"/>
        <v>45.913499999999999</v>
      </c>
      <c r="H52" s="220">
        <f t="shared" si="1"/>
        <v>60.197699999999998</v>
      </c>
      <c r="I52" s="221">
        <f t="shared" si="2"/>
        <v>73.461600000000004</v>
      </c>
      <c r="J52" s="210"/>
      <c r="K52" s="219">
        <f t="shared" si="3"/>
        <v>45.608999999999995</v>
      </c>
      <c r="L52" s="220">
        <f t="shared" si="4"/>
        <v>59.798466666666656</v>
      </c>
      <c r="M52" s="221">
        <f t="shared" si="5"/>
        <v>72.974399999999989</v>
      </c>
      <c r="N52" s="210"/>
    </row>
    <row r="53" spans="1:14">
      <c r="A53" s="217" t="s">
        <v>30</v>
      </c>
      <c r="B53" s="218">
        <v>17</v>
      </c>
      <c r="C53" s="219">
        <v>66</v>
      </c>
      <c r="D53" s="220">
        <v>91</v>
      </c>
      <c r="E53" s="221">
        <v>116</v>
      </c>
      <c r="F53" s="210"/>
      <c r="G53" s="219">
        <f t="shared" si="0"/>
        <v>67.339799999999997</v>
      </c>
      <c r="H53" s="220">
        <f t="shared" si="1"/>
        <v>92.847300000000004</v>
      </c>
      <c r="I53" s="221">
        <f t="shared" si="2"/>
        <v>118.3548</v>
      </c>
      <c r="J53" s="210"/>
      <c r="K53" s="219">
        <f t="shared" si="3"/>
        <v>66.893199999999993</v>
      </c>
      <c r="L53" s="220">
        <f t="shared" si="4"/>
        <v>92.231533333333317</v>
      </c>
      <c r="M53" s="221">
        <f t="shared" si="5"/>
        <v>117.56986666666666</v>
      </c>
      <c r="N53" s="210"/>
    </row>
    <row r="54" spans="1:14">
      <c r="A54" s="217" t="s">
        <v>171</v>
      </c>
      <c r="B54" s="218">
        <v>47</v>
      </c>
      <c r="C54" s="219">
        <v>55</v>
      </c>
      <c r="D54" s="220">
        <v>86</v>
      </c>
      <c r="E54" s="221">
        <v>117</v>
      </c>
      <c r="F54" s="210"/>
      <c r="G54" s="219">
        <f t="shared" si="0"/>
        <v>56.116500000000002</v>
      </c>
      <c r="H54" s="220">
        <f t="shared" si="1"/>
        <v>87.745800000000003</v>
      </c>
      <c r="I54" s="221">
        <f t="shared" si="2"/>
        <v>119.3751</v>
      </c>
      <c r="J54" s="210"/>
      <c r="K54" s="219">
        <f t="shared" si="3"/>
        <v>55.744333333333323</v>
      </c>
      <c r="L54" s="220">
        <f t="shared" si="4"/>
        <v>87.16386666666665</v>
      </c>
      <c r="M54" s="221">
        <f t="shared" si="5"/>
        <v>118.58339999999998</v>
      </c>
      <c r="N54" s="210"/>
    </row>
    <row r="55" spans="1:14">
      <c r="A55" s="217" t="s">
        <v>172</v>
      </c>
      <c r="B55" s="218">
        <v>2746</v>
      </c>
      <c r="C55" s="219">
        <v>84</v>
      </c>
      <c r="D55" s="220">
        <v>160</v>
      </c>
      <c r="E55" s="221">
        <v>236</v>
      </c>
      <c r="F55" s="210"/>
      <c r="G55" s="219">
        <f t="shared" si="0"/>
        <v>85.705200000000005</v>
      </c>
      <c r="H55" s="220">
        <f t="shared" si="1"/>
        <v>163.24799999999999</v>
      </c>
      <c r="I55" s="221">
        <f t="shared" si="2"/>
        <v>240.79079999999999</v>
      </c>
      <c r="J55" s="210"/>
      <c r="K55" s="219">
        <f t="shared" si="3"/>
        <v>85.136799999999994</v>
      </c>
      <c r="L55" s="220">
        <f t="shared" si="4"/>
        <v>162.16533333333331</v>
      </c>
      <c r="M55" s="221">
        <f t="shared" si="5"/>
        <v>239.19386666666662</v>
      </c>
      <c r="N55" s="210"/>
    </row>
    <row r="56" spans="1:14">
      <c r="A56" s="217" t="s">
        <v>173</v>
      </c>
      <c r="B56" s="218">
        <v>99</v>
      </c>
      <c r="C56" s="219">
        <v>58</v>
      </c>
      <c r="D56" s="220">
        <v>89</v>
      </c>
      <c r="E56" s="221">
        <v>119</v>
      </c>
      <c r="F56" s="210"/>
      <c r="G56" s="219">
        <f t="shared" si="0"/>
        <v>59.177399999999999</v>
      </c>
      <c r="H56" s="220">
        <f t="shared" si="1"/>
        <v>90.806699999999992</v>
      </c>
      <c r="I56" s="221">
        <f t="shared" si="2"/>
        <v>121.4157</v>
      </c>
      <c r="J56" s="210"/>
      <c r="K56" s="219">
        <f t="shared" si="3"/>
        <v>58.784933333333328</v>
      </c>
      <c r="L56" s="220">
        <f t="shared" si="4"/>
        <v>90.204466666666647</v>
      </c>
      <c r="M56" s="221">
        <f t="shared" si="5"/>
        <v>120.61046666666665</v>
      </c>
      <c r="N56" s="210"/>
    </row>
    <row r="57" spans="1:14">
      <c r="A57" s="217" t="s">
        <v>174</v>
      </c>
      <c r="B57" s="218">
        <v>71</v>
      </c>
      <c r="C57" s="219">
        <v>63</v>
      </c>
      <c r="D57" s="220">
        <v>97</v>
      </c>
      <c r="E57" s="221">
        <v>132</v>
      </c>
      <c r="F57" s="210"/>
      <c r="G57" s="219">
        <f t="shared" si="0"/>
        <v>64.278899999999993</v>
      </c>
      <c r="H57" s="220">
        <f t="shared" si="1"/>
        <v>98.969099999999997</v>
      </c>
      <c r="I57" s="221">
        <f t="shared" si="2"/>
        <v>134.67959999999999</v>
      </c>
      <c r="J57" s="210"/>
      <c r="K57" s="219">
        <f t="shared" si="3"/>
        <v>63.852599999999988</v>
      </c>
      <c r="L57" s="220">
        <f t="shared" si="4"/>
        <v>98.312733333333313</v>
      </c>
      <c r="M57" s="221">
        <f t="shared" si="5"/>
        <v>133.78639999999999</v>
      </c>
      <c r="N57" s="210"/>
    </row>
    <row r="58" spans="1:14">
      <c r="A58" s="217" t="s">
        <v>175</v>
      </c>
      <c r="B58" s="218">
        <v>82</v>
      </c>
      <c r="C58" s="219">
        <v>49</v>
      </c>
      <c r="D58" s="220">
        <v>81</v>
      </c>
      <c r="E58" s="221">
        <v>113</v>
      </c>
      <c r="F58" s="210"/>
      <c r="G58" s="219">
        <f t="shared" si="0"/>
        <v>49.994700000000002</v>
      </c>
      <c r="H58" s="220">
        <f t="shared" si="1"/>
        <v>82.644300000000001</v>
      </c>
      <c r="I58" s="221">
        <f t="shared" si="2"/>
        <v>115.29389999999999</v>
      </c>
      <c r="J58" s="210"/>
      <c r="K58" s="219">
        <f t="shared" si="3"/>
        <v>49.663133333333327</v>
      </c>
      <c r="L58" s="220">
        <f t="shared" si="4"/>
        <v>82.096199999999982</v>
      </c>
      <c r="M58" s="221">
        <f t="shared" si="5"/>
        <v>114.52926666666664</v>
      </c>
      <c r="N58" s="210"/>
    </row>
    <row r="59" spans="1:14">
      <c r="A59" s="217" t="s">
        <v>176</v>
      </c>
      <c r="B59" s="218">
        <v>4</v>
      </c>
      <c r="C59" s="219">
        <v>89</v>
      </c>
      <c r="D59" s="220">
        <v>143</v>
      </c>
      <c r="E59" s="221">
        <v>198</v>
      </c>
      <c r="F59" s="210"/>
      <c r="G59" s="219">
        <f t="shared" si="0"/>
        <v>90.806699999999992</v>
      </c>
      <c r="H59" s="220">
        <f t="shared" si="1"/>
        <v>145.90289999999999</v>
      </c>
      <c r="I59" s="221">
        <f t="shared" si="2"/>
        <v>202.01939999999999</v>
      </c>
      <c r="J59" s="210"/>
      <c r="K59" s="219">
        <f t="shared" si="3"/>
        <v>90.204466666666647</v>
      </c>
      <c r="L59" s="220">
        <f t="shared" si="4"/>
        <v>144.93526666666665</v>
      </c>
      <c r="M59" s="221">
        <f t="shared" si="5"/>
        <v>200.67959999999997</v>
      </c>
      <c r="N59" s="210"/>
    </row>
    <row r="60" spans="1:14">
      <c r="A60" s="217" t="s">
        <v>177</v>
      </c>
      <c r="B60" s="218">
        <v>78</v>
      </c>
      <c r="C60" s="219">
        <v>24</v>
      </c>
      <c r="D60" s="220">
        <v>34</v>
      </c>
      <c r="E60" s="221">
        <v>44</v>
      </c>
      <c r="F60" s="210"/>
      <c r="G60" s="219">
        <f t="shared" si="0"/>
        <v>24.487200000000001</v>
      </c>
      <c r="H60" s="220">
        <f t="shared" si="1"/>
        <v>34.690199999999997</v>
      </c>
      <c r="I60" s="221">
        <f t="shared" si="2"/>
        <v>44.8932</v>
      </c>
      <c r="J60" s="210"/>
      <c r="K60" s="219">
        <f t="shared" si="3"/>
        <v>24.324799999999996</v>
      </c>
      <c r="L60" s="220">
        <f t="shared" si="4"/>
        <v>34.460133333333332</v>
      </c>
      <c r="M60" s="221">
        <f t="shared" si="5"/>
        <v>44.59546666666666</v>
      </c>
      <c r="N60" s="210"/>
    </row>
    <row r="61" spans="1:14">
      <c r="A61" s="217" t="s">
        <v>178</v>
      </c>
      <c r="B61" s="218">
        <v>9</v>
      </c>
      <c r="C61" s="219">
        <v>23</v>
      </c>
      <c r="D61" s="220">
        <v>32</v>
      </c>
      <c r="E61" s="221">
        <v>41</v>
      </c>
      <c r="F61" s="210"/>
      <c r="G61" s="219">
        <f t="shared" si="0"/>
        <v>23.466899999999999</v>
      </c>
      <c r="H61" s="220">
        <f t="shared" si="1"/>
        <v>32.6496</v>
      </c>
      <c r="I61" s="221">
        <f t="shared" si="2"/>
        <v>41.832299999999996</v>
      </c>
      <c r="J61" s="210"/>
      <c r="K61" s="219">
        <f t="shared" si="3"/>
        <v>23.311266666666661</v>
      </c>
      <c r="L61" s="220">
        <f t="shared" si="4"/>
        <v>32.433066666666662</v>
      </c>
      <c r="M61" s="221">
        <f t="shared" si="5"/>
        <v>41.554866666666662</v>
      </c>
      <c r="N61" s="210"/>
    </row>
    <row r="62" spans="1:14">
      <c r="A62" s="217" t="s">
        <v>179</v>
      </c>
      <c r="B62" s="218">
        <v>27</v>
      </c>
      <c r="C62" s="219">
        <v>39</v>
      </c>
      <c r="D62" s="220">
        <v>61</v>
      </c>
      <c r="E62" s="221">
        <v>82</v>
      </c>
      <c r="F62" s="210"/>
      <c r="G62" s="219">
        <f t="shared" si="0"/>
        <v>39.791699999999999</v>
      </c>
      <c r="H62" s="220">
        <f t="shared" si="1"/>
        <v>62.238300000000002</v>
      </c>
      <c r="I62" s="221">
        <f t="shared" si="2"/>
        <v>83.664599999999993</v>
      </c>
      <c r="J62" s="210"/>
      <c r="K62" s="219">
        <f t="shared" si="3"/>
        <v>39.527799999999992</v>
      </c>
      <c r="L62" s="220">
        <f t="shared" si="4"/>
        <v>61.825533333333325</v>
      </c>
      <c r="M62" s="221">
        <f t="shared" si="5"/>
        <v>83.109733333333324</v>
      </c>
      <c r="N62" s="210"/>
    </row>
    <row r="63" spans="1:14">
      <c r="A63" s="217" t="s">
        <v>31</v>
      </c>
      <c r="B63" s="218">
        <v>61</v>
      </c>
      <c r="C63" s="219">
        <v>65</v>
      </c>
      <c r="D63" s="220">
        <v>103</v>
      </c>
      <c r="E63" s="221">
        <v>141</v>
      </c>
      <c r="F63" s="210"/>
      <c r="G63" s="219">
        <f t="shared" si="0"/>
        <v>66.319500000000005</v>
      </c>
      <c r="H63" s="220">
        <f t="shared" si="1"/>
        <v>105.0909</v>
      </c>
      <c r="I63" s="221">
        <f t="shared" si="2"/>
        <v>143.8623</v>
      </c>
      <c r="J63" s="210"/>
      <c r="K63" s="219">
        <f t="shared" si="3"/>
        <v>65.879666666666651</v>
      </c>
      <c r="L63" s="220">
        <f t="shared" si="4"/>
        <v>104.39393333333332</v>
      </c>
      <c r="M63" s="221">
        <f t="shared" si="5"/>
        <v>142.90819999999997</v>
      </c>
      <c r="N63" s="210"/>
    </row>
    <row r="64" spans="1:14">
      <c r="A64" s="217" t="s">
        <v>32</v>
      </c>
      <c r="B64" s="218">
        <v>33</v>
      </c>
      <c r="C64" s="219">
        <v>67</v>
      </c>
      <c r="D64" s="220">
        <v>98</v>
      </c>
      <c r="E64" s="221">
        <v>129</v>
      </c>
      <c r="F64" s="210"/>
      <c r="G64" s="219">
        <f t="shared" si="0"/>
        <v>68.360100000000003</v>
      </c>
      <c r="H64" s="220">
        <f t="shared" si="1"/>
        <v>99.989400000000003</v>
      </c>
      <c r="I64" s="221">
        <f t="shared" si="2"/>
        <v>131.61869999999999</v>
      </c>
      <c r="J64" s="210"/>
      <c r="K64" s="219">
        <f t="shared" si="3"/>
        <v>67.906733333333321</v>
      </c>
      <c r="L64" s="220">
        <f t="shared" si="4"/>
        <v>99.326266666666655</v>
      </c>
      <c r="M64" s="221">
        <f t="shared" si="5"/>
        <v>130.74579999999997</v>
      </c>
      <c r="N64" s="210"/>
    </row>
    <row r="65" spans="1:14">
      <c r="A65" s="217" t="s">
        <v>33</v>
      </c>
      <c r="B65" s="218">
        <v>6</v>
      </c>
      <c r="C65" s="219">
        <v>95</v>
      </c>
      <c r="D65" s="220">
        <v>106</v>
      </c>
      <c r="E65" s="221">
        <v>116</v>
      </c>
      <c r="F65" s="210"/>
      <c r="G65" s="219">
        <f t="shared" si="0"/>
        <v>96.9285</v>
      </c>
      <c r="H65" s="220">
        <f t="shared" si="1"/>
        <v>108.15179999999999</v>
      </c>
      <c r="I65" s="221">
        <f t="shared" si="2"/>
        <v>118.3548</v>
      </c>
      <c r="J65" s="210"/>
      <c r="K65" s="219">
        <f t="shared" si="3"/>
        <v>96.285666666666657</v>
      </c>
      <c r="L65" s="220">
        <f t="shared" si="4"/>
        <v>107.43453333333332</v>
      </c>
      <c r="M65" s="221">
        <f t="shared" si="5"/>
        <v>117.56986666666666</v>
      </c>
      <c r="N65" s="210"/>
    </row>
    <row r="66" spans="1:14">
      <c r="A66" s="217" t="s">
        <v>180</v>
      </c>
      <c r="B66" s="218">
        <v>11</v>
      </c>
      <c r="C66" s="219">
        <v>79</v>
      </c>
      <c r="D66" s="220">
        <v>99</v>
      </c>
      <c r="E66" s="221">
        <v>119</v>
      </c>
      <c r="F66" s="210"/>
      <c r="G66" s="219">
        <f t="shared" si="0"/>
        <v>80.603700000000003</v>
      </c>
      <c r="H66" s="220">
        <f t="shared" si="1"/>
        <v>101.0097</v>
      </c>
      <c r="I66" s="221">
        <f t="shared" si="2"/>
        <v>121.4157</v>
      </c>
      <c r="J66" s="210"/>
      <c r="K66" s="219">
        <f t="shared" si="3"/>
        <v>80.069133333333326</v>
      </c>
      <c r="L66" s="220">
        <f t="shared" si="4"/>
        <v>100.33979999999998</v>
      </c>
      <c r="M66" s="221">
        <f t="shared" si="5"/>
        <v>120.61046666666665</v>
      </c>
      <c r="N66" s="210"/>
    </row>
    <row r="67" spans="1:14">
      <c r="A67" s="217" t="s">
        <v>181</v>
      </c>
      <c r="B67" s="218">
        <v>30</v>
      </c>
      <c r="C67" s="219">
        <v>70</v>
      </c>
      <c r="D67" s="220">
        <v>95</v>
      </c>
      <c r="E67" s="221">
        <v>120</v>
      </c>
      <c r="F67" s="210"/>
      <c r="G67" s="219">
        <f t="shared" si="0"/>
        <v>71.420999999999992</v>
      </c>
      <c r="H67" s="220">
        <f t="shared" si="1"/>
        <v>96.9285</v>
      </c>
      <c r="I67" s="221">
        <f t="shared" si="2"/>
        <v>122.43599999999999</v>
      </c>
      <c r="J67" s="210"/>
      <c r="K67" s="219">
        <f t="shared" si="3"/>
        <v>70.947333333333319</v>
      </c>
      <c r="L67" s="220">
        <f t="shared" si="4"/>
        <v>96.285666666666657</v>
      </c>
      <c r="M67" s="221">
        <f t="shared" si="5"/>
        <v>121.62399999999998</v>
      </c>
      <c r="N67" s="210"/>
    </row>
    <row r="68" spans="1:14">
      <c r="A68" s="217" t="s">
        <v>182</v>
      </c>
      <c r="B68" s="218">
        <v>13</v>
      </c>
      <c r="C68" s="219">
        <v>67</v>
      </c>
      <c r="D68" s="220">
        <v>95</v>
      </c>
      <c r="E68" s="221">
        <v>122</v>
      </c>
      <c r="F68" s="210"/>
      <c r="G68" s="219">
        <f t="shared" si="0"/>
        <v>68.360100000000003</v>
      </c>
      <c r="H68" s="220">
        <f t="shared" si="1"/>
        <v>96.9285</v>
      </c>
      <c r="I68" s="221">
        <f t="shared" si="2"/>
        <v>124.4766</v>
      </c>
      <c r="J68" s="210"/>
      <c r="K68" s="219">
        <f t="shared" si="3"/>
        <v>67.906733333333321</v>
      </c>
      <c r="L68" s="220">
        <f t="shared" si="4"/>
        <v>96.285666666666657</v>
      </c>
      <c r="M68" s="221">
        <f t="shared" si="5"/>
        <v>123.65106666666665</v>
      </c>
      <c r="N68" s="210"/>
    </row>
    <row r="69" spans="1:14">
      <c r="A69" s="217" t="s">
        <v>183</v>
      </c>
      <c r="B69" s="218">
        <v>4</v>
      </c>
      <c r="C69" s="219">
        <v>74</v>
      </c>
      <c r="D69" s="220">
        <v>104</v>
      </c>
      <c r="E69" s="221">
        <v>133</v>
      </c>
      <c r="F69" s="210"/>
      <c r="G69" s="219">
        <f t="shared" si="0"/>
        <v>75.502200000000002</v>
      </c>
      <c r="H69" s="220">
        <f t="shared" si="1"/>
        <v>106.1112</v>
      </c>
      <c r="I69" s="221">
        <f t="shared" si="2"/>
        <v>135.69989999999999</v>
      </c>
      <c r="J69" s="210"/>
      <c r="K69" s="219">
        <f t="shared" si="3"/>
        <v>75.001466666666659</v>
      </c>
      <c r="L69" s="220">
        <f t="shared" si="4"/>
        <v>105.40746666666665</v>
      </c>
      <c r="M69" s="221">
        <f t="shared" si="5"/>
        <v>134.79993333333331</v>
      </c>
      <c r="N69" s="210"/>
    </row>
    <row r="70" spans="1:14">
      <c r="A70" s="217" t="s">
        <v>184</v>
      </c>
      <c r="B70" s="218">
        <v>43</v>
      </c>
      <c r="C70" s="219">
        <v>57</v>
      </c>
      <c r="D70" s="220">
        <v>85</v>
      </c>
      <c r="E70" s="221">
        <v>112</v>
      </c>
      <c r="F70" s="210"/>
      <c r="G70" s="219">
        <f t="shared" ref="G70:G127" si="6">C70*(1+$H$12)^($H$11-$G$1)</f>
        <v>58.1571</v>
      </c>
      <c r="H70" s="220">
        <f t="shared" ref="H70:H127" si="7">D70*(1+$H$12)^($H$11-$G$1)</f>
        <v>86.725499999999997</v>
      </c>
      <c r="I70" s="221">
        <f t="shared" ref="I70:I127" si="8">E70*(1+$H$12)^($H$11-$G$1)</f>
        <v>114.2736</v>
      </c>
      <c r="J70" s="210"/>
      <c r="K70" s="219">
        <f t="shared" ref="K70:K127" si="9">C70*(((13-MONTH($L$11))/$L$12)*(1+$H$12)^(YEAR($L$11)-$G$1)+(($L$12-(13-MONTH($L$11)))/$L$12)*(1+$H$12)^((YEAR($L$11)+1)-$G$1))</f>
        <v>57.771399999999993</v>
      </c>
      <c r="L70" s="220">
        <f t="shared" ref="L70:L127" si="10">D70*(((13-MONTH($L$11))/$L$12)*(1+$H$12)^(YEAR($L$11)-$G$1)+(($L$12-(13-MONTH($L$11)))/$L$12)*(1+$H$12)^((YEAR($L$11)+1)-$G$1))</f>
        <v>86.150333333333322</v>
      </c>
      <c r="M70" s="221">
        <f t="shared" ref="M70:M127" si="11">E70*(((13-MONTH($L$11))/$L$12)*(1+$H$12)^(YEAR($L$11)-$G$1)+(($L$12-(13-MONTH($L$11)))/$L$12)*(1+$H$12)^((YEAR($L$11)+1)-$G$1))</f>
        <v>113.51573333333332</v>
      </c>
      <c r="N70" s="210"/>
    </row>
    <row r="71" spans="1:14">
      <c r="A71" s="217" t="s">
        <v>185</v>
      </c>
      <c r="B71" s="218">
        <v>606</v>
      </c>
      <c r="C71" s="219">
        <v>57</v>
      </c>
      <c r="D71" s="220">
        <v>97</v>
      </c>
      <c r="E71" s="221">
        <v>137</v>
      </c>
      <c r="F71" s="210"/>
      <c r="G71" s="219">
        <f t="shared" si="6"/>
        <v>58.1571</v>
      </c>
      <c r="H71" s="220">
        <f t="shared" si="7"/>
        <v>98.969099999999997</v>
      </c>
      <c r="I71" s="221">
        <f t="shared" si="8"/>
        <v>139.78110000000001</v>
      </c>
      <c r="J71" s="210"/>
      <c r="K71" s="219">
        <f t="shared" si="9"/>
        <v>57.771399999999993</v>
      </c>
      <c r="L71" s="220">
        <f t="shared" si="10"/>
        <v>98.312733333333313</v>
      </c>
      <c r="M71" s="221">
        <f t="shared" si="11"/>
        <v>138.85406666666665</v>
      </c>
      <c r="N71" s="210"/>
    </row>
    <row r="72" spans="1:14">
      <c r="A72" s="217" t="s">
        <v>186</v>
      </c>
      <c r="B72" s="218">
        <v>22</v>
      </c>
      <c r="C72" s="219">
        <v>47</v>
      </c>
      <c r="D72" s="220">
        <v>61</v>
      </c>
      <c r="E72" s="221">
        <v>74</v>
      </c>
      <c r="F72" s="210"/>
      <c r="G72" s="219">
        <f t="shared" si="6"/>
        <v>47.954099999999997</v>
      </c>
      <c r="H72" s="220">
        <f t="shared" si="7"/>
        <v>62.238300000000002</v>
      </c>
      <c r="I72" s="221">
        <f t="shared" si="8"/>
        <v>75.502200000000002</v>
      </c>
      <c r="J72" s="210"/>
      <c r="K72" s="219">
        <f t="shared" si="9"/>
        <v>47.636066666666657</v>
      </c>
      <c r="L72" s="220">
        <f t="shared" si="10"/>
        <v>61.825533333333325</v>
      </c>
      <c r="M72" s="221">
        <f t="shared" si="11"/>
        <v>75.001466666666659</v>
      </c>
      <c r="N72" s="210"/>
    </row>
    <row r="73" spans="1:14">
      <c r="A73" s="217" t="s">
        <v>34</v>
      </c>
      <c r="B73" s="218">
        <v>316</v>
      </c>
      <c r="C73" s="219">
        <v>61</v>
      </c>
      <c r="D73" s="220">
        <v>107</v>
      </c>
      <c r="E73" s="221">
        <v>152</v>
      </c>
      <c r="F73" s="210"/>
      <c r="G73" s="219">
        <f t="shared" si="6"/>
        <v>62.238300000000002</v>
      </c>
      <c r="H73" s="220">
        <f t="shared" si="7"/>
        <v>109.1721</v>
      </c>
      <c r="I73" s="221">
        <f t="shared" si="8"/>
        <v>155.0856</v>
      </c>
      <c r="J73" s="210"/>
      <c r="K73" s="219">
        <f t="shared" si="9"/>
        <v>61.825533333333325</v>
      </c>
      <c r="L73" s="220">
        <f t="shared" si="10"/>
        <v>108.44806666666665</v>
      </c>
      <c r="M73" s="221">
        <f t="shared" si="11"/>
        <v>154.05706666666663</v>
      </c>
      <c r="N73" s="210"/>
    </row>
    <row r="74" spans="1:14">
      <c r="A74" s="217" t="s">
        <v>187</v>
      </c>
      <c r="B74" s="218">
        <v>3</v>
      </c>
      <c r="C74" s="219">
        <v>82</v>
      </c>
      <c r="D74" s="220">
        <v>119</v>
      </c>
      <c r="E74" s="221">
        <v>155</v>
      </c>
      <c r="F74" s="210"/>
      <c r="G74" s="219">
        <f t="shared" si="6"/>
        <v>83.664599999999993</v>
      </c>
      <c r="H74" s="220">
        <f t="shared" si="7"/>
        <v>121.4157</v>
      </c>
      <c r="I74" s="221">
        <f t="shared" si="8"/>
        <v>158.1465</v>
      </c>
      <c r="J74" s="210"/>
      <c r="K74" s="219">
        <f t="shared" si="9"/>
        <v>83.109733333333324</v>
      </c>
      <c r="L74" s="220">
        <f t="shared" si="10"/>
        <v>120.61046666666665</v>
      </c>
      <c r="M74" s="221">
        <f t="shared" si="11"/>
        <v>157.09766666666664</v>
      </c>
      <c r="N74" s="210"/>
    </row>
    <row r="75" spans="1:14">
      <c r="A75" s="217" t="s">
        <v>188</v>
      </c>
      <c r="B75" s="218">
        <v>659</v>
      </c>
      <c r="C75" s="219">
        <v>94</v>
      </c>
      <c r="D75" s="220">
        <v>182</v>
      </c>
      <c r="E75" s="221">
        <v>269</v>
      </c>
      <c r="F75" s="210"/>
      <c r="G75" s="219">
        <f t="shared" si="6"/>
        <v>95.908199999999994</v>
      </c>
      <c r="H75" s="220">
        <f t="shared" si="7"/>
        <v>185.69460000000001</v>
      </c>
      <c r="I75" s="221">
        <f t="shared" si="8"/>
        <v>274.46069999999997</v>
      </c>
      <c r="J75" s="210"/>
      <c r="K75" s="219">
        <f t="shared" si="9"/>
        <v>95.272133333333315</v>
      </c>
      <c r="L75" s="220">
        <f t="shared" si="10"/>
        <v>184.46306666666663</v>
      </c>
      <c r="M75" s="221">
        <f t="shared" si="11"/>
        <v>272.64046666666661</v>
      </c>
      <c r="N75" s="210"/>
    </row>
    <row r="76" spans="1:14">
      <c r="A76" s="217" t="s">
        <v>189</v>
      </c>
      <c r="B76" s="218">
        <v>10</v>
      </c>
      <c r="C76" s="219">
        <v>83</v>
      </c>
      <c r="D76" s="220">
        <v>119</v>
      </c>
      <c r="E76" s="221">
        <v>155</v>
      </c>
      <c r="F76" s="210"/>
      <c r="G76" s="219">
        <f t="shared" si="6"/>
        <v>84.684899999999999</v>
      </c>
      <c r="H76" s="220">
        <f t="shared" si="7"/>
        <v>121.4157</v>
      </c>
      <c r="I76" s="221">
        <f t="shared" si="8"/>
        <v>158.1465</v>
      </c>
      <c r="J76" s="210"/>
      <c r="K76" s="219">
        <f t="shared" si="9"/>
        <v>84.123266666666652</v>
      </c>
      <c r="L76" s="220">
        <f t="shared" si="10"/>
        <v>120.61046666666665</v>
      </c>
      <c r="M76" s="221">
        <f t="shared" si="11"/>
        <v>157.09766666666664</v>
      </c>
      <c r="N76" s="210"/>
    </row>
    <row r="77" spans="1:14">
      <c r="A77" s="217" t="s">
        <v>190</v>
      </c>
      <c r="B77" s="218">
        <v>22</v>
      </c>
      <c r="C77" s="219">
        <v>33</v>
      </c>
      <c r="D77" s="220">
        <v>42</v>
      </c>
      <c r="E77" s="221">
        <v>52</v>
      </c>
      <c r="F77" s="210"/>
      <c r="G77" s="219">
        <f t="shared" si="6"/>
        <v>33.669899999999998</v>
      </c>
      <c r="H77" s="220">
        <f t="shared" si="7"/>
        <v>42.852600000000002</v>
      </c>
      <c r="I77" s="221">
        <f t="shared" si="8"/>
        <v>53.055599999999998</v>
      </c>
      <c r="J77" s="210"/>
      <c r="K77" s="219">
        <f t="shared" si="9"/>
        <v>33.446599999999997</v>
      </c>
      <c r="L77" s="220">
        <f t="shared" si="10"/>
        <v>42.568399999999997</v>
      </c>
      <c r="M77" s="221">
        <f t="shared" si="11"/>
        <v>52.703733333333325</v>
      </c>
      <c r="N77" s="210"/>
    </row>
    <row r="78" spans="1:14">
      <c r="A78" s="217" t="s">
        <v>191</v>
      </c>
      <c r="B78" s="218">
        <v>12</v>
      </c>
      <c r="C78" s="219">
        <v>28</v>
      </c>
      <c r="D78" s="220">
        <v>36</v>
      </c>
      <c r="E78" s="221">
        <v>44</v>
      </c>
      <c r="F78" s="210"/>
      <c r="G78" s="219">
        <f t="shared" si="6"/>
        <v>28.5684</v>
      </c>
      <c r="H78" s="220">
        <f t="shared" si="7"/>
        <v>36.730800000000002</v>
      </c>
      <c r="I78" s="221">
        <f t="shared" si="8"/>
        <v>44.8932</v>
      </c>
      <c r="J78" s="210"/>
      <c r="K78" s="219">
        <f t="shared" si="9"/>
        <v>28.378933333333329</v>
      </c>
      <c r="L78" s="220">
        <f t="shared" si="10"/>
        <v>36.487199999999994</v>
      </c>
      <c r="M78" s="221">
        <f t="shared" si="11"/>
        <v>44.59546666666666</v>
      </c>
      <c r="N78" s="210"/>
    </row>
    <row r="79" spans="1:14">
      <c r="A79" s="217" t="s">
        <v>192</v>
      </c>
      <c r="B79" s="218">
        <v>132</v>
      </c>
      <c r="C79" s="219">
        <v>34</v>
      </c>
      <c r="D79" s="220">
        <v>64</v>
      </c>
      <c r="E79" s="221">
        <v>95</v>
      </c>
      <c r="F79" s="210"/>
      <c r="G79" s="219">
        <f t="shared" si="6"/>
        <v>34.690199999999997</v>
      </c>
      <c r="H79" s="220">
        <f t="shared" si="7"/>
        <v>65.299199999999999</v>
      </c>
      <c r="I79" s="221">
        <f t="shared" si="8"/>
        <v>96.9285</v>
      </c>
      <c r="J79" s="210"/>
      <c r="K79" s="219">
        <f t="shared" si="9"/>
        <v>34.460133333333332</v>
      </c>
      <c r="L79" s="220">
        <f t="shared" si="10"/>
        <v>64.866133333333323</v>
      </c>
      <c r="M79" s="221">
        <f t="shared" si="11"/>
        <v>96.285666666666657</v>
      </c>
      <c r="N79" s="210"/>
    </row>
    <row r="80" spans="1:14">
      <c r="A80" s="217" t="s">
        <v>193</v>
      </c>
      <c r="B80" s="218">
        <v>99</v>
      </c>
      <c r="C80" s="219">
        <v>41</v>
      </c>
      <c r="D80" s="220">
        <v>59</v>
      </c>
      <c r="E80" s="221">
        <v>77</v>
      </c>
      <c r="F80" s="210"/>
      <c r="G80" s="219">
        <f t="shared" si="6"/>
        <v>41.832299999999996</v>
      </c>
      <c r="H80" s="220">
        <f t="shared" si="7"/>
        <v>60.197699999999998</v>
      </c>
      <c r="I80" s="221">
        <f t="shared" si="8"/>
        <v>78.563100000000006</v>
      </c>
      <c r="J80" s="210"/>
      <c r="K80" s="219">
        <f t="shared" si="9"/>
        <v>41.554866666666662</v>
      </c>
      <c r="L80" s="220">
        <f t="shared" si="10"/>
        <v>59.798466666666656</v>
      </c>
      <c r="M80" s="221">
        <f t="shared" si="11"/>
        <v>78.042066666666656</v>
      </c>
      <c r="N80" s="210"/>
    </row>
    <row r="81" spans="1:14">
      <c r="A81" s="217" t="s">
        <v>194</v>
      </c>
      <c r="B81" s="218">
        <v>102</v>
      </c>
      <c r="C81" s="219">
        <v>31</v>
      </c>
      <c r="D81" s="220">
        <v>40</v>
      </c>
      <c r="E81" s="221">
        <v>49</v>
      </c>
      <c r="F81" s="210"/>
      <c r="G81" s="219">
        <f t="shared" si="6"/>
        <v>31.629300000000001</v>
      </c>
      <c r="H81" s="220">
        <f t="shared" si="7"/>
        <v>40.811999999999998</v>
      </c>
      <c r="I81" s="221">
        <f t="shared" si="8"/>
        <v>49.994700000000002</v>
      </c>
      <c r="J81" s="210"/>
      <c r="K81" s="219">
        <f t="shared" si="9"/>
        <v>31.419533333333327</v>
      </c>
      <c r="L81" s="220">
        <f t="shared" si="10"/>
        <v>40.541333333333327</v>
      </c>
      <c r="M81" s="221">
        <f t="shared" si="11"/>
        <v>49.663133333333327</v>
      </c>
      <c r="N81" s="210"/>
    </row>
    <row r="82" spans="1:14">
      <c r="A82" s="217" t="s">
        <v>195</v>
      </c>
      <c r="B82" s="218">
        <v>238</v>
      </c>
      <c r="C82" s="219">
        <v>46</v>
      </c>
      <c r="D82" s="220">
        <v>82</v>
      </c>
      <c r="E82" s="221">
        <v>118</v>
      </c>
      <c r="F82" s="210"/>
      <c r="G82" s="219">
        <f t="shared" si="6"/>
        <v>46.933799999999998</v>
      </c>
      <c r="H82" s="220">
        <f t="shared" si="7"/>
        <v>83.664599999999993</v>
      </c>
      <c r="I82" s="221">
        <f t="shared" si="8"/>
        <v>120.3954</v>
      </c>
      <c r="J82" s="210"/>
      <c r="K82" s="219">
        <f t="shared" si="9"/>
        <v>46.622533333333323</v>
      </c>
      <c r="L82" s="220">
        <f t="shared" si="10"/>
        <v>83.109733333333324</v>
      </c>
      <c r="M82" s="221">
        <f t="shared" si="11"/>
        <v>119.59693333333331</v>
      </c>
      <c r="N82" s="210"/>
    </row>
    <row r="83" spans="1:14">
      <c r="A83" s="217" t="s">
        <v>196</v>
      </c>
      <c r="B83" s="218">
        <v>129</v>
      </c>
      <c r="C83" s="219">
        <v>66</v>
      </c>
      <c r="D83" s="220">
        <v>117</v>
      </c>
      <c r="E83" s="221">
        <v>168</v>
      </c>
      <c r="F83" s="210"/>
      <c r="G83" s="219">
        <f t="shared" si="6"/>
        <v>67.339799999999997</v>
      </c>
      <c r="H83" s="220">
        <f t="shared" si="7"/>
        <v>119.3751</v>
      </c>
      <c r="I83" s="221">
        <f t="shared" si="8"/>
        <v>171.41040000000001</v>
      </c>
      <c r="J83" s="210"/>
      <c r="K83" s="219">
        <f t="shared" si="9"/>
        <v>66.893199999999993</v>
      </c>
      <c r="L83" s="220">
        <f t="shared" si="10"/>
        <v>118.58339999999998</v>
      </c>
      <c r="M83" s="221">
        <f t="shared" si="11"/>
        <v>170.27359999999999</v>
      </c>
      <c r="N83" s="210"/>
    </row>
    <row r="84" spans="1:14">
      <c r="A84" s="217" t="s">
        <v>197</v>
      </c>
      <c r="B84" s="218">
        <v>29</v>
      </c>
      <c r="C84" s="219">
        <v>42</v>
      </c>
      <c r="D84" s="220">
        <v>60</v>
      </c>
      <c r="E84" s="221">
        <v>78</v>
      </c>
      <c r="F84" s="210"/>
      <c r="G84" s="219">
        <f t="shared" si="6"/>
        <v>42.852600000000002</v>
      </c>
      <c r="H84" s="220">
        <f t="shared" si="7"/>
        <v>61.217999999999996</v>
      </c>
      <c r="I84" s="221">
        <f t="shared" si="8"/>
        <v>79.583399999999997</v>
      </c>
      <c r="J84" s="210"/>
      <c r="K84" s="219">
        <f t="shared" si="9"/>
        <v>42.568399999999997</v>
      </c>
      <c r="L84" s="220">
        <f t="shared" si="10"/>
        <v>60.811999999999991</v>
      </c>
      <c r="M84" s="221">
        <f t="shared" si="11"/>
        <v>79.055599999999984</v>
      </c>
      <c r="N84" s="210"/>
    </row>
    <row r="85" spans="1:14">
      <c r="A85" s="217" t="s">
        <v>198</v>
      </c>
      <c r="B85" s="218">
        <v>75</v>
      </c>
      <c r="C85" s="219">
        <v>35</v>
      </c>
      <c r="D85" s="220">
        <v>61</v>
      </c>
      <c r="E85" s="221">
        <v>88</v>
      </c>
      <c r="F85" s="210"/>
      <c r="G85" s="219">
        <f t="shared" si="6"/>
        <v>35.710499999999996</v>
      </c>
      <c r="H85" s="220">
        <f t="shared" si="7"/>
        <v>62.238300000000002</v>
      </c>
      <c r="I85" s="221">
        <f t="shared" si="8"/>
        <v>89.7864</v>
      </c>
      <c r="J85" s="210"/>
      <c r="K85" s="219">
        <f t="shared" si="9"/>
        <v>35.473666666666659</v>
      </c>
      <c r="L85" s="220">
        <f t="shared" si="10"/>
        <v>61.825533333333325</v>
      </c>
      <c r="M85" s="221">
        <f t="shared" si="11"/>
        <v>89.190933333333319</v>
      </c>
      <c r="N85" s="210"/>
    </row>
    <row r="86" spans="1:14">
      <c r="A86" s="217" t="s">
        <v>35</v>
      </c>
      <c r="B86" s="218">
        <v>5943</v>
      </c>
      <c r="C86" s="219">
        <v>64</v>
      </c>
      <c r="D86" s="220">
        <v>111</v>
      </c>
      <c r="E86" s="221">
        <v>157</v>
      </c>
      <c r="F86" s="210"/>
      <c r="G86" s="219">
        <f t="shared" si="6"/>
        <v>65.299199999999999</v>
      </c>
      <c r="H86" s="220">
        <f t="shared" si="7"/>
        <v>113.2533</v>
      </c>
      <c r="I86" s="221">
        <f t="shared" si="8"/>
        <v>160.18709999999999</v>
      </c>
      <c r="J86" s="210"/>
      <c r="K86" s="219">
        <f t="shared" si="9"/>
        <v>64.866133333333323</v>
      </c>
      <c r="L86" s="220">
        <f t="shared" si="10"/>
        <v>112.50219999999999</v>
      </c>
      <c r="M86" s="221">
        <f t="shared" si="11"/>
        <v>159.1247333333333</v>
      </c>
      <c r="N86" s="210"/>
    </row>
    <row r="87" spans="1:14">
      <c r="A87" s="217" t="s">
        <v>199</v>
      </c>
      <c r="B87" s="218">
        <v>342</v>
      </c>
      <c r="C87" s="219">
        <v>41</v>
      </c>
      <c r="D87" s="220">
        <v>64</v>
      </c>
      <c r="E87" s="221">
        <v>86</v>
      </c>
      <c r="F87" s="210"/>
      <c r="G87" s="219">
        <f t="shared" si="6"/>
        <v>41.832299999999996</v>
      </c>
      <c r="H87" s="220">
        <f t="shared" si="7"/>
        <v>65.299199999999999</v>
      </c>
      <c r="I87" s="221">
        <f t="shared" si="8"/>
        <v>87.745800000000003</v>
      </c>
      <c r="J87" s="210"/>
      <c r="K87" s="219">
        <f t="shared" si="9"/>
        <v>41.554866666666662</v>
      </c>
      <c r="L87" s="220">
        <f t="shared" si="10"/>
        <v>64.866133333333323</v>
      </c>
      <c r="M87" s="221">
        <f t="shared" si="11"/>
        <v>87.16386666666665</v>
      </c>
      <c r="N87" s="210"/>
    </row>
    <row r="88" spans="1:14">
      <c r="A88" s="217" t="s">
        <v>200</v>
      </c>
      <c r="B88" s="218">
        <v>15</v>
      </c>
      <c r="C88" s="219">
        <v>124</v>
      </c>
      <c r="D88" s="220">
        <v>203</v>
      </c>
      <c r="E88" s="221">
        <v>283</v>
      </c>
      <c r="F88" s="210"/>
      <c r="G88" s="219">
        <f t="shared" si="6"/>
        <v>126.5172</v>
      </c>
      <c r="H88" s="220">
        <f t="shared" si="7"/>
        <v>207.12090000000001</v>
      </c>
      <c r="I88" s="221">
        <f t="shared" si="8"/>
        <v>288.74489999999997</v>
      </c>
      <c r="J88" s="210"/>
      <c r="K88" s="219">
        <f t="shared" si="9"/>
        <v>125.67813333333331</v>
      </c>
      <c r="L88" s="220">
        <f t="shared" si="10"/>
        <v>205.74726666666663</v>
      </c>
      <c r="M88" s="221">
        <f t="shared" si="11"/>
        <v>286.82993333333332</v>
      </c>
      <c r="N88" s="210"/>
    </row>
    <row r="89" spans="1:14">
      <c r="A89" s="217" t="s">
        <v>201</v>
      </c>
      <c r="B89" s="218">
        <v>3</v>
      </c>
      <c r="C89" s="219">
        <v>78</v>
      </c>
      <c r="D89" s="220">
        <v>110</v>
      </c>
      <c r="E89" s="221">
        <v>142</v>
      </c>
      <c r="F89" s="210"/>
      <c r="G89" s="219">
        <f t="shared" si="6"/>
        <v>79.583399999999997</v>
      </c>
      <c r="H89" s="220">
        <f t="shared" si="7"/>
        <v>112.233</v>
      </c>
      <c r="I89" s="221">
        <f t="shared" si="8"/>
        <v>144.8826</v>
      </c>
      <c r="J89" s="210"/>
      <c r="K89" s="219">
        <f t="shared" si="9"/>
        <v>79.055599999999984</v>
      </c>
      <c r="L89" s="220">
        <f t="shared" si="10"/>
        <v>111.48866666666665</v>
      </c>
      <c r="M89" s="221">
        <f t="shared" si="11"/>
        <v>143.92173333333332</v>
      </c>
      <c r="N89" s="210"/>
    </row>
    <row r="90" spans="1:14">
      <c r="A90" s="217" t="s">
        <v>202</v>
      </c>
      <c r="B90" s="218">
        <v>6</v>
      </c>
      <c r="C90" s="219">
        <v>182</v>
      </c>
      <c r="D90" s="220">
        <v>207</v>
      </c>
      <c r="E90" s="221">
        <v>233</v>
      </c>
      <c r="F90" s="210"/>
      <c r="G90" s="219">
        <f t="shared" si="6"/>
        <v>185.69460000000001</v>
      </c>
      <c r="H90" s="220">
        <f t="shared" si="7"/>
        <v>211.2021</v>
      </c>
      <c r="I90" s="221">
        <f t="shared" si="8"/>
        <v>237.72989999999999</v>
      </c>
      <c r="J90" s="210"/>
      <c r="K90" s="219">
        <f t="shared" si="9"/>
        <v>184.46306666666663</v>
      </c>
      <c r="L90" s="220">
        <f t="shared" si="10"/>
        <v>209.80139999999997</v>
      </c>
      <c r="M90" s="221">
        <f t="shared" si="11"/>
        <v>236.15326666666664</v>
      </c>
      <c r="N90" s="210"/>
    </row>
    <row r="91" spans="1:14">
      <c r="A91" s="217" t="s">
        <v>203</v>
      </c>
      <c r="B91" s="218">
        <v>147</v>
      </c>
      <c r="C91" s="219">
        <v>73</v>
      </c>
      <c r="D91" s="220">
        <v>101</v>
      </c>
      <c r="E91" s="221">
        <v>129</v>
      </c>
      <c r="F91" s="210"/>
      <c r="G91" s="219">
        <f t="shared" si="6"/>
        <v>74.481899999999996</v>
      </c>
      <c r="H91" s="220">
        <f t="shared" si="7"/>
        <v>103.05029999999999</v>
      </c>
      <c r="I91" s="221">
        <f t="shared" si="8"/>
        <v>131.61869999999999</v>
      </c>
      <c r="J91" s="210"/>
      <c r="K91" s="219">
        <f t="shared" si="9"/>
        <v>73.987933333333316</v>
      </c>
      <c r="L91" s="220">
        <f t="shared" si="10"/>
        <v>102.36686666666665</v>
      </c>
      <c r="M91" s="221">
        <f t="shared" si="11"/>
        <v>130.74579999999997</v>
      </c>
      <c r="N91" s="210"/>
    </row>
    <row r="92" spans="1:14">
      <c r="A92" s="217" t="s">
        <v>204</v>
      </c>
      <c r="B92" s="218">
        <v>38</v>
      </c>
      <c r="C92" s="219">
        <v>113</v>
      </c>
      <c r="D92" s="220">
        <v>198</v>
      </c>
      <c r="E92" s="221">
        <v>284</v>
      </c>
      <c r="F92" s="210"/>
      <c r="G92" s="219">
        <f t="shared" si="6"/>
        <v>115.29389999999999</v>
      </c>
      <c r="H92" s="220">
        <f t="shared" si="7"/>
        <v>202.01939999999999</v>
      </c>
      <c r="I92" s="221">
        <f t="shared" si="8"/>
        <v>289.76519999999999</v>
      </c>
      <c r="J92" s="210"/>
      <c r="K92" s="219">
        <f t="shared" si="9"/>
        <v>114.52926666666664</v>
      </c>
      <c r="L92" s="220">
        <f t="shared" si="10"/>
        <v>200.67959999999997</v>
      </c>
      <c r="M92" s="221">
        <f t="shared" si="11"/>
        <v>287.84346666666664</v>
      </c>
      <c r="N92" s="210"/>
    </row>
    <row r="93" spans="1:14">
      <c r="A93" s="217" t="s">
        <v>205</v>
      </c>
      <c r="B93" s="218">
        <v>208</v>
      </c>
      <c r="C93" s="219">
        <v>62</v>
      </c>
      <c r="D93" s="220">
        <v>139</v>
      </c>
      <c r="E93" s="221">
        <v>216</v>
      </c>
      <c r="F93" s="210"/>
      <c r="G93" s="219">
        <f t="shared" si="6"/>
        <v>63.258600000000001</v>
      </c>
      <c r="H93" s="220">
        <f t="shared" si="7"/>
        <v>141.82169999999999</v>
      </c>
      <c r="I93" s="221">
        <f t="shared" si="8"/>
        <v>220.38479999999998</v>
      </c>
      <c r="J93" s="210"/>
      <c r="K93" s="219">
        <f t="shared" si="9"/>
        <v>62.839066666666653</v>
      </c>
      <c r="L93" s="220">
        <f t="shared" si="10"/>
        <v>140.88113333333331</v>
      </c>
      <c r="M93" s="221">
        <f t="shared" si="11"/>
        <v>218.92319999999995</v>
      </c>
      <c r="N93" s="210"/>
    </row>
    <row r="94" spans="1:14">
      <c r="A94" s="217" t="s">
        <v>206</v>
      </c>
      <c r="B94" s="218">
        <v>35</v>
      </c>
      <c r="C94" s="219">
        <v>61</v>
      </c>
      <c r="D94" s="220">
        <v>92</v>
      </c>
      <c r="E94" s="221">
        <v>123</v>
      </c>
      <c r="F94" s="210"/>
      <c r="G94" s="219">
        <f t="shared" si="6"/>
        <v>62.238300000000002</v>
      </c>
      <c r="H94" s="220">
        <f t="shared" si="7"/>
        <v>93.867599999999996</v>
      </c>
      <c r="I94" s="221">
        <f t="shared" si="8"/>
        <v>125.4969</v>
      </c>
      <c r="J94" s="210"/>
      <c r="K94" s="219">
        <f t="shared" si="9"/>
        <v>61.825533333333325</v>
      </c>
      <c r="L94" s="220">
        <f t="shared" si="10"/>
        <v>93.245066666666645</v>
      </c>
      <c r="M94" s="221">
        <f t="shared" si="11"/>
        <v>124.66459999999998</v>
      </c>
      <c r="N94" s="210"/>
    </row>
    <row r="95" spans="1:14">
      <c r="A95" s="217" t="s">
        <v>207</v>
      </c>
      <c r="B95" s="218">
        <v>86</v>
      </c>
      <c r="C95" s="219">
        <v>36</v>
      </c>
      <c r="D95" s="220">
        <v>58</v>
      </c>
      <c r="E95" s="221">
        <v>79</v>
      </c>
      <c r="F95" s="210"/>
      <c r="G95" s="219">
        <f t="shared" si="6"/>
        <v>36.730800000000002</v>
      </c>
      <c r="H95" s="220">
        <f t="shared" si="7"/>
        <v>59.177399999999999</v>
      </c>
      <c r="I95" s="221">
        <f t="shared" si="8"/>
        <v>80.603700000000003</v>
      </c>
      <c r="J95" s="210"/>
      <c r="K95" s="219">
        <f t="shared" si="9"/>
        <v>36.487199999999994</v>
      </c>
      <c r="L95" s="220">
        <f t="shared" si="10"/>
        <v>58.784933333333328</v>
      </c>
      <c r="M95" s="221">
        <f t="shared" si="11"/>
        <v>80.069133333333326</v>
      </c>
      <c r="N95" s="210"/>
    </row>
    <row r="96" spans="1:14">
      <c r="A96" s="217" t="s">
        <v>36</v>
      </c>
      <c r="B96" s="218">
        <v>177</v>
      </c>
      <c r="C96" s="219">
        <v>58</v>
      </c>
      <c r="D96" s="220">
        <v>94</v>
      </c>
      <c r="E96" s="221">
        <v>130</v>
      </c>
      <c r="F96" s="210"/>
      <c r="G96" s="219">
        <f t="shared" si="6"/>
        <v>59.177399999999999</v>
      </c>
      <c r="H96" s="220">
        <f t="shared" si="7"/>
        <v>95.908199999999994</v>
      </c>
      <c r="I96" s="221">
        <f t="shared" si="8"/>
        <v>132.63900000000001</v>
      </c>
      <c r="J96" s="210"/>
      <c r="K96" s="219">
        <f t="shared" si="9"/>
        <v>58.784933333333328</v>
      </c>
      <c r="L96" s="220">
        <f t="shared" si="10"/>
        <v>95.272133333333315</v>
      </c>
      <c r="M96" s="221">
        <f t="shared" si="11"/>
        <v>131.7593333333333</v>
      </c>
      <c r="N96" s="210"/>
    </row>
    <row r="97" spans="1:14">
      <c r="A97" s="217" t="s">
        <v>208</v>
      </c>
      <c r="B97" s="218">
        <v>6</v>
      </c>
      <c r="C97" s="219">
        <v>193</v>
      </c>
      <c r="D97" s="220">
        <v>240</v>
      </c>
      <c r="E97" s="221">
        <v>287</v>
      </c>
      <c r="F97" s="210"/>
      <c r="G97" s="219">
        <f t="shared" si="6"/>
        <v>196.9179</v>
      </c>
      <c r="H97" s="220">
        <f t="shared" si="7"/>
        <v>244.87199999999999</v>
      </c>
      <c r="I97" s="221">
        <f t="shared" si="8"/>
        <v>292.8261</v>
      </c>
      <c r="J97" s="210"/>
      <c r="K97" s="219">
        <f t="shared" si="9"/>
        <v>195.6119333333333</v>
      </c>
      <c r="L97" s="220">
        <f t="shared" si="10"/>
        <v>243.24799999999996</v>
      </c>
      <c r="M97" s="221">
        <f t="shared" si="11"/>
        <v>290.88406666666663</v>
      </c>
      <c r="N97" s="210"/>
    </row>
    <row r="98" spans="1:14">
      <c r="A98" s="217" t="s">
        <v>209</v>
      </c>
      <c r="B98" s="218">
        <v>29</v>
      </c>
      <c r="C98" s="219">
        <v>31</v>
      </c>
      <c r="D98" s="220">
        <v>37</v>
      </c>
      <c r="E98" s="221">
        <v>44</v>
      </c>
      <c r="F98" s="210"/>
      <c r="G98" s="219">
        <f t="shared" si="6"/>
        <v>31.629300000000001</v>
      </c>
      <c r="H98" s="220">
        <f t="shared" si="7"/>
        <v>37.751100000000001</v>
      </c>
      <c r="I98" s="221">
        <f t="shared" si="8"/>
        <v>44.8932</v>
      </c>
      <c r="J98" s="210"/>
      <c r="K98" s="219">
        <f t="shared" si="9"/>
        <v>31.419533333333327</v>
      </c>
      <c r="L98" s="220">
        <f t="shared" si="10"/>
        <v>37.500733333333329</v>
      </c>
      <c r="M98" s="221">
        <f t="shared" si="11"/>
        <v>44.59546666666666</v>
      </c>
      <c r="N98" s="210"/>
    </row>
    <row r="99" spans="1:14">
      <c r="A99" s="217" t="s">
        <v>37</v>
      </c>
      <c r="B99" s="218">
        <v>168</v>
      </c>
      <c r="C99" s="219">
        <v>67</v>
      </c>
      <c r="D99" s="220">
        <v>105</v>
      </c>
      <c r="E99" s="221">
        <v>144</v>
      </c>
      <c r="F99" s="210"/>
      <c r="G99" s="219">
        <f t="shared" si="6"/>
        <v>68.360100000000003</v>
      </c>
      <c r="H99" s="220">
        <f t="shared" si="7"/>
        <v>107.1315</v>
      </c>
      <c r="I99" s="221">
        <f t="shared" si="8"/>
        <v>146.92320000000001</v>
      </c>
      <c r="J99" s="210"/>
      <c r="K99" s="219">
        <f t="shared" si="9"/>
        <v>67.906733333333321</v>
      </c>
      <c r="L99" s="220">
        <f t="shared" si="10"/>
        <v>106.42099999999998</v>
      </c>
      <c r="M99" s="221">
        <f t="shared" si="11"/>
        <v>145.94879999999998</v>
      </c>
      <c r="N99" s="210"/>
    </row>
    <row r="100" spans="1:14">
      <c r="A100" s="217" t="s">
        <v>38</v>
      </c>
      <c r="B100" s="218">
        <v>9</v>
      </c>
      <c r="C100" s="219">
        <v>72</v>
      </c>
      <c r="D100" s="220">
        <v>87</v>
      </c>
      <c r="E100" s="221">
        <v>101</v>
      </c>
      <c r="F100" s="210"/>
      <c r="G100" s="219">
        <f t="shared" si="6"/>
        <v>73.461600000000004</v>
      </c>
      <c r="H100" s="220">
        <f t="shared" si="7"/>
        <v>88.766099999999994</v>
      </c>
      <c r="I100" s="221">
        <f t="shared" si="8"/>
        <v>103.05029999999999</v>
      </c>
      <c r="J100" s="210"/>
      <c r="K100" s="219">
        <f t="shared" si="9"/>
        <v>72.974399999999989</v>
      </c>
      <c r="L100" s="220">
        <f t="shared" si="10"/>
        <v>88.177399999999992</v>
      </c>
      <c r="M100" s="221">
        <f t="shared" si="11"/>
        <v>102.36686666666665</v>
      </c>
      <c r="N100" s="210"/>
    </row>
    <row r="101" spans="1:14">
      <c r="A101" s="217" t="s">
        <v>210</v>
      </c>
      <c r="B101" s="218">
        <v>3</v>
      </c>
      <c r="C101" s="219">
        <v>275</v>
      </c>
      <c r="D101" s="220">
        <v>287</v>
      </c>
      <c r="E101" s="221">
        <v>300</v>
      </c>
      <c r="F101" s="210"/>
      <c r="G101" s="219">
        <f t="shared" si="6"/>
        <v>280.58249999999998</v>
      </c>
      <c r="H101" s="220">
        <f t="shared" si="7"/>
        <v>292.8261</v>
      </c>
      <c r="I101" s="221">
        <f t="shared" si="8"/>
        <v>306.08999999999997</v>
      </c>
      <c r="J101" s="210"/>
      <c r="K101" s="219">
        <f t="shared" si="9"/>
        <v>278.72166666666664</v>
      </c>
      <c r="L101" s="220">
        <f t="shared" si="10"/>
        <v>290.88406666666663</v>
      </c>
      <c r="M101" s="221">
        <f t="shared" si="11"/>
        <v>304.05999999999995</v>
      </c>
      <c r="N101" s="210"/>
    </row>
    <row r="102" spans="1:14">
      <c r="A102" s="217" t="s">
        <v>211</v>
      </c>
      <c r="B102" s="218">
        <v>126</v>
      </c>
      <c r="C102" s="219">
        <v>67</v>
      </c>
      <c r="D102" s="220">
        <v>95</v>
      </c>
      <c r="E102" s="221">
        <v>123</v>
      </c>
      <c r="F102" s="210"/>
      <c r="G102" s="219">
        <f t="shared" si="6"/>
        <v>68.360100000000003</v>
      </c>
      <c r="H102" s="220">
        <f t="shared" si="7"/>
        <v>96.9285</v>
      </c>
      <c r="I102" s="221">
        <f t="shared" si="8"/>
        <v>125.4969</v>
      </c>
      <c r="J102" s="210"/>
      <c r="K102" s="219">
        <f t="shared" si="9"/>
        <v>67.906733333333321</v>
      </c>
      <c r="L102" s="220">
        <f t="shared" si="10"/>
        <v>96.285666666666657</v>
      </c>
      <c r="M102" s="221">
        <f t="shared" si="11"/>
        <v>124.66459999999998</v>
      </c>
      <c r="N102" s="210"/>
    </row>
    <row r="103" spans="1:14">
      <c r="A103" s="217" t="s">
        <v>212</v>
      </c>
      <c r="B103" s="218">
        <v>57</v>
      </c>
      <c r="C103" s="219">
        <v>58</v>
      </c>
      <c r="D103" s="220">
        <v>90</v>
      </c>
      <c r="E103" s="221">
        <v>122</v>
      </c>
      <c r="F103" s="210"/>
      <c r="G103" s="219">
        <f t="shared" si="6"/>
        <v>59.177399999999999</v>
      </c>
      <c r="H103" s="220">
        <f t="shared" si="7"/>
        <v>91.826999999999998</v>
      </c>
      <c r="I103" s="221">
        <f t="shared" si="8"/>
        <v>124.4766</v>
      </c>
      <c r="J103" s="210"/>
      <c r="K103" s="219">
        <f t="shared" si="9"/>
        <v>58.784933333333328</v>
      </c>
      <c r="L103" s="220">
        <f t="shared" si="10"/>
        <v>91.217999999999989</v>
      </c>
      <c r="M103" s="221">
        <f t="shared" si="11"/>
        <v>123.65106666666665</v>
      </c>
      <c r="N103" s="210"/>
    </row>
    <row r="104" spans="1:14">
      <c r="A104" s="217" t="s">
        <v>213</v>
      </c>
      <c r="B104" s="218">
        <v>108</v>
      </c>
      <c r="C104" s="219">
        <v>54</v>
      </c>
      <c r="D104" s="220">
        <v>77</v>
      </c>
      <c r="E104" s="221">
        <v>100</v>
      </c>
      <c r="F104" s="210"/>
      <c r="G104" s="219">
        <f t="shared" si="6"/>
        <v>55.096199999999996</v>
      </c>
      <c r="H104" s="220">
        <f t="shared" si="7"/>
        <v>78.563100000000006</v>
      </c>
      <c r="I104" s="221">
        <f t="shared" si="8"/>
        <v>102.03</v>
      </c>
      <c r="J104" s="210"/>
      <c r="K104" s="219">
        <f t="shared" si="9"/>
        <v>54.730799999999988</v>
      </c>
      <c r="L104" s="220">
        <f t="shared" si="10"/>
        <v>78.042066666666656</v>
      </c>
      <c r="M104" s="221">
        <f t="shared" si="11"/>
        <v>101.35333333333332</v>
      </c>
      <c r="N104" s="210"/>
    </row>
    <row r="105" spans="1:14">
      <c r="A105" s="217" t="s">
        <v>214</v>
      </c>
      <c r="B105" s="218">
        <v>120</v>
      </c>
      <c r="C105" s="219">
        <v>45</v>
      </c>
      <c r="D105" s="220">
        <v>70</v>
      </c>
      <c r="E105" s="221">
        <v>96</v>
      </c>
      <c r="F105" s="210"/>
      <c r="G105" s="219">
        <f t="shared" si="6"/>
        <v>45.913499999999999</v>
      </c>
      <c r="H105" s="220">
        <f t="shared" si="7"/>
        <v>71.420999999999992</v>
      </c>
      <c r="I105" s="221">
        <f t="shared" si="8"/>
        <v>97.948800000000006</v>
      </c>
      <c r="J105" s="210"/>
      <c r="K105" s="219">
        <f t="shared" si="9"/>
        <v>45.608999999999995</v>
      </c>
      <c r="L105" s="220">
        <f t="shared" si="10"/>
        <v>70.947333333333319</v>
      </c>
      <c r="M105" s="221">
        <f t="shared" si="11"/>
        <v>97.299199999999985</v>
      </c>
      <c r="N105" s="210"/>
    </row>
    <row r="106" spans="1:14">
      <c r="A106" s="217" t="s">
        <v>215</v>
      </c>
      <c r="B106" s="218">
        <v>10</v>
      </c>
      <c r="C106" s="219">
        <v>25</v>
      </c>
      <c r="D106" s="220">
        <v>35</v>
      </c>
      <c r="E106" s="221">
        <v>46</v>
      </c>
      <c r="F106" s="210"/>
      <c r="G106" s="219">
        <f t="shared" si="6"/>
        <v>25.5075</v>
      </c>
      <c r="H106" s="220">
        <f t="shared" si="7"/>
        <v>35.710499999999996</v>
      </c>
      <c r="I106" s="221">
        <f t="shared" si="8"/>
        <v>46.933799999999998</v>
      </c>
      <c r="J106" s="210"/>
      <c r="K106" s="219">
        <f t="shared" si="9"/>
        <v>25.338333333333331</v>
      </c>
      <c r="L106" s="220">
        <f t="shared" si="10"/>
        <v>35.473666666666659</v>
      </c>
      <c r="M106" s="221">
        <f t="shared" si="11"/>
        <v>46.622533333333323</v>
      </c>
      <c r="N106" s="210"/>
    </row>
    <row r="107" spans="1:14">
      <c r="A107" s="217" t="s">
        <v>216</v>
      </c>
      <c r="B107" s="218">
        <v>11</v>
      </c>
      <c r="C107" s="219">
        <v>55</v>
      </c>
      <c r="D107" s="220">
        <v>70</v>
      </c>
      <c r="E107" s="221">
        <v>84</v>
      </c>
      <c r="F107" s="210"/>
      <c r="G107" s="219">
        <f t="shared" si="6"/>
        <v>56.116500000000002</v>
      </c>
      <c r="H107" s="220">
        <f t="shared" si="7"/>
        <v>71.420999999999992</v>
      </c>
      <c r="I107" s="221">
        <f t="shared" si="8"/>
        <v>85.705200000000005</v>
      </c>
      <c r="J107" s="210"/>
      <c r="K107" s="219">
        <f t="shared" si="9"/>
        <v>55.744333333333323</v>
      </c>
      <c r="L107" s="220">
        <f t="shared" si="10"/>
        <v>70.947333333333319</v>
      </c>
      <c r="M107" s="221">
        <f t="shared" si="11"/>
        <v>85.136799999999994</v>
      </c>
      <c r="N107" s="210"/>
    </row>
    <row r="108" spans="1:14">
      <c r="A108" s="217" t="s">
        <v>217</v>
      </c>
      <c r="B108" s="218">
        <v>29</v>
      </c>
      <c r="C108" s="219">
        <v>35</v>
      </c>
      <c r="D108" s="220">
        <v>78</v>
      </c>
      <c r="E108" s="221">
        <v>121</v>
      </c>
      <c r="F108" s="210"/>
      <c r="G108" s="219">
        <f t="shared" si="6"/>
        <v>35.710499999999996</v>
      </c>
      <c r="H108" s="220">
        <f t="shared" si="7"/>
        <v>79.583399999999997</v>
      </c>
      <c r="I108" s="221">
        <f t="shared" si="8"/>
        <v>123.4563</v>
      </c>
      <c r="J108" s="210"/>
      <c r="K108" s="219">
        <f t="shared" si="9"/>
        <v>35.473666666666659</v>
      </c>
      <c r="L108" s="220">
        <f t="shared" si="10"/>
        <v>79.055599999999984</v>
      </c>
      <c r="M108" s="221">
        <f t="shared" si="11"/>
        <v>122.63753333333331</v>
      </c>
      <c r="N108" s="210"/>
    </row>
    <row r="109" spans="1:14">
      <c r="A109" s="217" t="s">
        <v>218</v>
      </c>
      <c r="B109" s="218">
        <v>2</v>
      </c>
      <c r="C109" s="219">
        <v>44</v>
      </c>
      <c r="D109" s="220">
        <v>48</v>
      </c>
      <c r="E109" s="221">
        <v>53</v>
      </c>
      <c r="F109" s="210"/>
      <c r="G109" s="219">
        <f t="shared" si="6"/>
        <v>44.8932</v>
      </c>
      <c r="H109" s="220">
        <f t="shared" si="7"/>
        <v>48.974400000000003</v>
      </c>
      <c r="I109" s="221">
        <f t="shared" si="8"/>
        <v>54.075899999999997</v>
      </c>
      <c r="J109" s="210"/>
      <c r="K109" s="219">
        <f t="shared" si="9"/>
        <v>44.59546666666666</v>
      </c>
      <c r="L109" s="220">
        <f t="shared" si="10"/>
        <v>48.649599999999992</v>
      </c>
      <c r="M109" s="221">
        <f t="shared" si="11"/>
        <v>53.71726666666666</v>
      </c>
      <c r="N109" s="210"/>
    </row>
    <row r="110" spans="1:14">
      <c r="A110" s="217" t="s">
        <v>219</v>
      </c>
      <c r="B110" s="218">
        <v>2</v>
      </c>
      <c r="C110" s="219">
        <v>67</v>
      </c>
      <c r="D110" s="220">
        <v>142</v>
      </c>
      <c r="E110" s="221">
        <v>216</v>
      </c>
      <c r="F110" s="210"/>
      <c r="G110" s="219">
        <f t="shared" si="6"/>
        <v>68.360100000000003</v>
      </c>
      <c r="H110" s="220">
        <f t="shared" si="7"/>
        <v>144.8826</v>
      </c>
      <c r="I110" s="221">
        <f t="shared" si="8"/>
        <v>220.38479999999998</v>
      </c>
      <c r="J110" s="210"/>
      <c r="K110" s="219">
        <f t="shared" si="9"/>
        <v>67.906733333333321</v>
      </c>
      <c r="L110" s="220">
        <f t="shared" si="10"/>
        <v>143.92173333333332</v>
      </c>
      <c r="M110" s="221">
        <f t="shared" si="11"/>
        <v>218.92319999999995</v>
      </c>
      <c r="N110" s="210"/>
    </row>
    <row r="111" spans="1:14">
      <c r="A111" s="217" t="s">
        <v>220</v>
      </c>
      <c r="B111" s="218">
        <v>11</v>
      </c>
      <c r="C111" s="219">
        <v>42</v>
      </c>
      <c r="D111" s="220">
        <v>60</v>
      </c>
      <c r="E111" s="221">
        <v>78</v>
      </c>
      <c r="F111" s="210"/>
      <c r="G111" s="219">
        <f t="shared" si="6"/>
        <v>42.852600000000002</v>
      </c>
      <c r="H111" s="220">
        <f t="shared" si="7"/>
        <v>61.217999999999996</v>
      </c>
      <c r="I111" s="221">
        <f t="shared" si="8"/>
        <v>79.583399999999997</v>
      </c>
      <c r="J111" s="210"/>
      <c r="K111" s="219">
        <f t="shared" si="9"/>
        <v>42.568399999999997</v>
      </c>
      <c r="L111" s="220">
        <f t="shared" si="10"/>
        <v>60.811999999999991</v>
      </c>
      <c r="M111" s="221">
        <f t="shared" si="11"/>
        <v>79.055599999999984</v>
      </c>
      <c r="N111" s="210"/>
    </row>
    <row r="112" spans="1:14">
      <c r="A112" s="217" t="s">
        <v>221</v>
      </c>
      <c r="B112" s="218">
        <v>6</v>
      </c>
      <c r="C112" s="219">
        <v>35</v>
      </c>
      <c r="D112" s="220">
        <v>78</v>
      </c>
      <c r="E112" s="221">
        <v>121</v>
      </c>
      <c r="F112" s="210"/>
      <c r="G112" s="219">
        <f t="shared" si="6"/>
        <v>35.710499999999996</v>
      </c>
      <c r="H112" s="220">
        <f t="shared" si="7"/>
        <v>79.583399999999997</v>
      </c>
      <c r="I112" s="221">
        <f t="shared" si="8"/>
        <v>123.4563</v>
      </c>
      <c r="J112" s="210"/>
      <c r="K112" s="219">
        <f t="shared" si="9"/>
        <v>35.473666666666659</v>
      </c>
      <c r="L112" s="220">
        <f t="shared" si="10"/>
        <v>79.055599999999984</v>
      </c>
      <c r="M112" s="221">
        <f t="shared" si="11"/>
        <v>122.63753333333331</v>
      </c>
      <c r="N112" s="210"/>
    </row>
    <row r="113" spans="1:14">
      <c r="A113" s="217" t="s">
        <v>222</v>
      </c>
      <c r="B113" s="218">
        <v>6</v>
      </c>
      <c r="C113" s="219">
        <v>41</v>
      </c>
      <c r="D113" s="220">
        <v>88</v>
      </c>
      <c r="E113" s="221">
        <v>135</v>
      </c>
      <c r="F113" s="210"/>
      <c r="G113" s="219">
        <f t="shared" si="6"/>
        <v>41.832299999999996</v>
      </c>
      <c r="H113" s="220">
        <f t="shared" si="7"/>
        <v>89.7864</v>
      </c>
      <c r="I113" s="221">
        <f t="shared" si="8"/>
        <v>137.7405</v>
      </c>
      <c r="J113" s="210"/>
      <c r="K113" s="219">
        <f t="shared" si="9"/>
        <v>41.554866666666662</v>
      </c>
      <c r="L113" s="220">
        <f t="shared" si="10"/>
        <v>89.190933333333319</v>
      </c>
      <c r="M113" s="221">
        <f t="shared" si="11"/>
        <v>136.82699999999997</v>
      </c>
      <c r="N113" s="210"/>
    </row>
    <row r="114" spans="1:14">
      <c r="A114" s="217" t="s">
        <v>223</v>
      </c>
      <c r="B114" s="218">
        <v>2</v>
      </c>
      <c r="C114" s="219">
        <v>46</v>
      </c>
      <c r="D114" s="220">
        <v>48</v>
      </c>
      <c r="E114" s="221">
        <v>51</v>
      </c>
      <c r="F114" s="210"/>
      <c r="G114" s="219">
        <f t="shared" si="6"/>
        <v>46.933799999999998</v>
      </c>
      <c r="H114" s="220">
        <f t="shared" si="7"/>
        <v>48.974400000000003</v>
      </c>
      <c r="I114" s="221">
        <f t="shared" si="8"/>
        <v>52.035299999999999</v>
      </c>
      <c r="J114" s="210"/>
      <c r="K114" s="219">
        <f t="shared" si="9"/>
        <v>46.622533333333323</v>
      </c>
      <c r="L114" s="220">
        <f t="shared" si="10"/>
        <v>48.649599999999992</v>
      </c>
      <c r="M114" s="221">
        <f t="shared" si="11"/>
        <v>51.69019999999999</v>
      </c>
      <c r="N114" s="210"/>
    </row>
    <row r="115" spans="1:14">
      <c r="A115" s="217" t="s">
        <v>224</v>
      </c>
      <c r="B115" s="218">
        <v>124</v>
      </c>
      <c r="C115" s="219">
        <v>43</v>
      </c>
      <c r="D115" s="220">
        <v>67</v>
      </c>
      <c r="E115" s="221">
        <v>91</v>
      </c>
      <c r="F115" s="210"/>
      <c r="G115" s="219">
        <f t="shared" si="6"/>
        <v>43.872900000000001</v>
      </c>
      <c r="H115" s="220">
        <f t="shared" si="7"/>
        <v>68.360100000000003</v>
      </c>
      <c r="I115" s="221">
        <f t="shared" si="8"/>
        <v>92.847300000000004</v>
      </c>
      <c r="J115" s="210"/>
      <c r="K115" s="219">
        <f t="shared" si="9"/>
        <v>43.581933333333325</v>
      </c>
      <c r="L115" s="220">
        <f t="shared" si="10"/>
        <v>67.906733333333321</v>
      </c>
      <c r="M115" s="221">
        <f t="shared" si="11"/>
        <v>92.231533333333317</v>
      </c>
      <c r="N115" s="210"/>
    </row>
    <row r="116" spans="1:14">
      <c r="A116" s="217" t="s">
        <v>225</v>
      </c>
      <c r="B116" s="218">
        <v>83</v>
      </c>
      <c r="C116" s="219">
        <v>68</v>
      </c>
      <c r="D116" s="220">
        <v>99</v>
      </c>
      <c r="E116" s="221">
        <v>131</v>
      </c>
      <c r="F116" s="210"/>
      <c r="G116" s="219">
        <f t="shared" si="6"/>
        <v>69.380399999999995</v>
      </c>
      <c r="H116" s="220">
        <f t="shared" si="7"/>
        <v>101.0097</v>
      </c>
      <c r="I116" s="221">
        <f t="shared" si="8"/>
        <v>133.6593</v>
      </c>
      <c r="J116" s="210"/>
      <c r="K116" s="219">
        <f t="shared" si="9"/>
        <v>68.920266666666663</v>
      </c>
      <c r="L116" s="220">
        <f t="shared" si="10"/>
        <v>100.33979999999998</v>
      </c>
      <c r="M116" s="221">
        <f t="shared" si="11"/>
        <v>132.77286666666666</v>
      </c>
      <c r="N116" s="210"/>
    </row>
    <row r="117" spans="1:14">
      <c r="A117" s="217" t="s">
        <v>226</v>
      </c>
      <c r="B117" s="218">
        <v>45</v>
      </c>
      <c r="C117" s="219">
        <v>64</v>
      </c>
      <c r="D117" s="220">
        <v>98</v>
      </c>
      <c r="E117" s="221">
        <v>132</v>
      </c>
      <c r="F117" s="210"/>
      <c r="G117" s="219">
        <f t="shared" si="6"/>
        <v>65.299199999999999</v>
      </c>
      <c r="H117" s="220">
        <f t="shared" si="7"/>
        <v>99.989400000000003</v>
      </c>
      <c r="I117" s="221">
        <f t="shared" si="8"/>
        <v>134.67959999999999</v>
      </c>
      <c r="J117" s="210"/>
      <c r="K117" s="219">
        <f t="shared" si="9"/>
        <v>64.866133333333323</v>
      </c>
      <c r="L117" s="220">
        <f t="shared" si="10"/>
        <v>99.326266666666655</v>
      </c>
      <c r="M117" s="221">
        <f t="shared" si="11"/>
        <v>133.78639999999999</v>
      </c>
      <c r="N117" s="210"/>
    </row>
    <row r="118" spans="1:14">
      <c r="A118" s="217" t="s">
        <v>227</v>
      </c>
      <c r="B118" s="218">
        <v>11</v>
      </c>
      <c r="C118" s="219">
        <v>96</v>
      </c>
      <c r="D118" s="220">
        <v>123</v>
      </c>
      <c r="E118" s="221">
        <v>150</v>
      </c>
      <c r="F118" s="210"/>
      <c r="G118" s="219">
        <f t="shared" si="6"/>
        <v>97.948800000000006</v>
      </c>
      <c r="H118" s="220">
        <f t="shared" si="7"/>
        <v>125.4969</v>
      </c>
      <c r="I118" s="221">
        <f t="shared" si="8"/>
        <v>153.04499999999999</v>
      </c>
      <c r="J118" s="210"/>
      <c r="K118" s="219">
        <f t="shared" si="9"/>
        <v>97.299199999999985</v>
      </c>
      <c r="L118" s="220">
        <f t="shared" si="10"/>
        <v>124.66459999999998</v>
      </c>
      <c r="M118" s="221">
        <f t="shared" si="11"/>
        <v>152.02999999999997</v>
      </c>
      <c r="N118" s="210"/>
    </row>
    <row r="119" spans="1:14">
      <c r="A119" s="217" t="s">
        <v>228</v>
      </c>
      <c r="B119" s="218">
        <v>79</v>
      </c>
      <c r="C119" s="219">
        <v>93</v>
      </c>
      <c r="D119" s="220">
        <v>138</v>
      </c>
      <c r="E119" s="221">
        <v>183</v>
      </c>
      <c r="F119" s="210"/>
      <c r="G119" s="219">
        <f t="shared" si="6"/>
        <v>94.887900000000002</v>
      </c>
      <c r="H119" s="220">
        <f t="shared" si="7"/>
        <v>140.8014</v>
      </c>
      <c r="I119" s="221">
        <f t="shared" si="8"/>
        <v>186.7149</v>
      </c>
      <c r="J119" s="210"/>
      <c r="K119" s="219">
        <f t="shared" si="9"/>
        <v>94.258599999999987</v>
      </c>
      <c r="L119" s="220">
        <f t="shared" si="10"/>
        <v>139.86759999999998</v>
      </c>
      <c r="M119" s="221">
        <f t="shared" si="11"/>
        <v>185.47659999999996</v>
      </c>
      <c r="N119" s="210"/>
    </row>
    <row r="120" spans="1:14">
      <c r="A120" s="217" t="s">
        <v>229</v>
      </c>
      <c r="B120" s="218">
        <v>28</v>
      </c>
      <c r="C120" s="219">
        <v>74</v>
      </c>
      <c r="D120" s="220">
        <v>118</v>
      </c>
      <c r="E120" s="221">
        <v>163</v>
      </c>
      <c r="F120" s="210"/>
      <c r="G120" s="219">
        <f t="shared" si="6"/>
        <v>75.502200000000002</v>
      </c>
      <c r="H120" s="220">
        <f t="shared" si="7"/>
        <v>120.3954</v>
      </c>
      <c r="I120" s="221">
        <f t="shared" si="8"/>
        <v>166.30889999999999</v>
      </c>
      <c r="J120" s="210"/>
      <c r="K120" s="219">
        <f t="shared" si="9"/>
        <v>75.001466666666659</v>
      </c>
      <c r="L120" s="220">
        <f t="shared" si="10"/>
        <v>119.59693333333331</v>
      </c>
      <c r="M120" s="221">
        <f t="shared" si="11"/>
        <v>165.20593333333332</v>
      </c>
      <c r="N120" s="210"/>
    </row>
    <row r="121" spans="1:14">
      <c r="A121" s="217" t="s">
        <v>230</v>
      </c>
      <c r="B121" s="218">
        <v>159</v>
      </c>
      <c r="C121" s="219">
        <v>58</v>
      </c>
      <c r="D121" s="220">
        <v>99</v>
      </c>
      <c r="E121" s="221">
        <v>140</v>
      </c>
      <c r="F121" s="210"/>
      <c r="G121" s="219">
        <f t="shared" si="6"/>
        <v>59.177399999999999</v>
      </c>
      <c r="H121" s="220">
        <f t="shared" si="7"/>
        <v>101.0097</v>
      </c>
      <c r="I121" s="221">
        <f t="shared" si="8"/>
        <v>142.84199999999998</v>
      </c>
      <c r="J121" s="210"/>
      <c r="K121" s="219">
        <f t="shared" si="9"/>
        <v>58.784933333333328</v>
      </c>
      <c r="L121" s="220">
        <f t="shared" si="10"/>
        <v>100.33979999999998</v>
      </c>
      <c r="M121" s="221">
        <f t="shared" si="11"/>
        <v>141.89466666666664</v>
      </c>
      <c r="N121" s="210"/>
    </row>
    <row r="122" spans="1:14">
      <c r="A122" s="217" t="s">
        <v>231</v>
      </c>
      <c r="B122" s="218">
        <v>168</v>
      </c>
      <c r="C122" s="219">
        <v>55</v>
      </c>
      <c r="D122" s="220">
        <v>80</v>
      </c>
      <c r="E122" s="221">
        <v>104</v>
      </c>
      <c r="F122" s="210"/>
      <c r="G122" s="219">
        <f t="shared" si="6"/>
        <v>56.116500000000002</v>
      </c>
      <c r="H122" s="220">
        <f t="shared" si="7"/>
        <v>81.623999999999995</v>
      </c>
      <c r="I122" s="221">
        <f t="shared" si="8"/>
        <v>106.1112</v>
      </c>
      <c r="J122" s="210"/>
      <c r="K122" s="219">
        <f t="shared" si="9"/>
        <v>55.744333333333323</v>
      </c>
      <c r="L122" s="220">
        <f t="shared" si="10"/>
        <v>81.082666666666654</v>
      </c>
      <c r="M122" s="221">
        <f t="shared" si="11"/>
        <v>105.40746666666665</v>
      </c>
      <c r="N122" s="210"/>
    </row>
    <row r="123" spans="1:14">
      <c r="A123" s="217" t="s">
        <v>232</v>
      </c>
      <c r="B123" s="218">
        <v>7</v>
      </c>
      <c r="C123" s="219">
        <v>40</v>
      </c>
      <c r="D123" s="220">
        <v>65</v>
      </c>
      <c r="E123" s="221">
        <v>90</v>
      </c>
      <c r="F123" s="210"/>
      <c r="G123" s="219">
        <f t="shared" si="6"/>
        <v>40.811999999999998</v>
      </c>
      <c r="H123" s="220">
        <f t="shared" si="7"/>
        <v>66.319500000000005</v>
      </c>
      <c r="I123" s="221">
        <f t="shared" si="8"/>
        <v>91.826999999999998</v>
      </c>
      <c r="J123" s="210"/>
      <c r="K123" s="219">
        <f t="shared" si="9"/>
        <v>40.541333333333327</v>
      </c>
      <c r="L123" s="220">
        <f t="shared" si="10"/>
        <v>65.879666666666651</v>
      </c>
      <c r="M123" s="221">
        <f t="shared" si="11"/>
        <v>91.217999999999989</v>
      </c>
      <c r="N123" s="210"/>
    </row>
    <row r="124" spans="1:14">
      <c r="A124" s="217" t="s">
        <v>233</v>
      </c>
      <c r="B124" s="218">
        <v>67</v>
      </c>
      <c r="C124" s="219">
        <v>73</v>
      </c>
      <c r="D124" s="220">
        <v>116</v>
      </c>
      <c r="E124" s="221">
        <v>159</v>
      </c>
      <c r="F124" s="210"/>
      <c r="G124" s="219">
        <f t="shared" si="6"/>
        <v>74.481899999999996</v>
      </c>
      <c r="H124" s="220">
        <f t="shared" si="7"/>
        <v>118.3548</v>
      </c>
      <c r="I124" s="221">
        <f t="shared" si="8"/>
        <v>162.2277</v>
      </c>
      <c r="J124" s="210"/>
      <c r="K124" s="219">
        <f t="shared" si="9"/>
        <v>73.987933333333316</v>
      </c>
      <c r="L124" s="220">
        <f t="shared" si="10"/>
        <v>117.56986666666666</v>
      </c>
      <c r="M124" s="221">
        <f t="shared" si="11"/>
        <v>161.15179999999998</v>
      </c>
      <c r="N124" s="210"/>
    </row>
    <row r="125" spans="1:14">
      <c r="A125" s="217" t="s">
        <v>234</v>
      </c>
      <c r="B125" s="218">
        <v>141</v>
      </c>
      <c r="C125" s="219">
        <v>56</v>
      </c>
      <c r="D125" s="220">
        <v>97</v>
      </c>
      <c r="E125" s="221">
        <v>138</v>
      </c>
      <c r="F125" s="210"/>
      <c r="G125" s="219">
        <f t="shared" si="6"/>
        <v>57.136800000000001</v>
      </c>
      <c r="H125" s="220">
        <f t="shared" si="7"/>
        <v>98.969099999999997</v>
      </c>
      <c r="I125" s="221">
        <f t="shared" si="8"/>
        <v>140.8014</v>
      </c>
      <c r="J125" s="210"/>
      <c r="K125" s="219">
        <f t="shared" si="9"/>
        <v>56.757866666666658</v>
      </c>
      <c r="L125" s="220">
        <f t="shared" si="10"/>
        <v>98.312733333333313</v>
      </c>
      <c r="M125" s="221">
        <f t="shared" si="11"/>
        <v>139.86759999999998</v>
      </c>
      <c r="N125" s="210"/>
    </row>
    <row r="126" spans="1:14">
      <c r="A126" s="217" t="s">
        <v>235</v>
      </c>
      <c r="B126" s="218">
        <v>3</v>
      </c>
      <c r="C126" s="219">
        <v>78</v>
      </c>
      <c r="D126" s="220">
        <v>96</v>
      </c>
      <c r="E126" s="221">
        <v>114</v>
      </c>
      <c r="F126" s="210"/>
      <c r="G126" s="219">
        <f t="shared" si="6"/>
        <v>79.583399999999997</v>
      </c>
      <c r="H126" s="220">
        <f t="shared" si="7"/>
        <v>97.948800000000006</v>
      </c>
      <c r="I126" s="221">
        <f t="shared" si="8"/>
        <v>116.3142</v>
      </c>
      <c r="J126" s="210"/>
      <c r="K126" s="219">
        <f t="shared" si="9"/>
        <v>79.055599999999984</v>
      </c>
      <c r="L126" s="220">
        <f t="shared" si="10"/>
        <v>97.299199999999985</v>
      </c>
      <c r="M126" s="221">
        <f t="shared" si="11"/>
        <v>115.54279999999999</v>
      </c>
      <c r="N126" s="210"/>
    </row>
    <row r="127" spans="1:14">
      <c r="A127" s="217" t="s">
        <v>236</v>
      </c>
      <c r="B127" s="218">
        <v>397</v>
      </c>
      <c r="C127" s="219">
        <v>7</v>
      </c>
      <c r="D127" s="220">
        <v>60</v>
      </c>
      <c r="E127" s="221">
        <v>112</v>
      </c>
      <c r="F127" s="210"/>
      <c r="G127" s="219">
        <f t="shared" si="6"/>
        <v>7.1421000000000001</v>
      </c>
      <c r="H127" s="220">
        <f t="shared" si="7"/>
        <v>61.217999999999996</v>
      </c>
      <c r="I127" s="221">
        <f t="shared" si="8"/>
        <v>114.2736</v>
      </c>
      <c r="J127" s="210"/>
      <c r="K127" s="219">
        <f t="shared" si="9"/>
        <v>7.0947333333333322</v>
      </c>
      <c r="L127" s="220">
        <f t="shared" si="10"/>
        <v>60.811999999999991</v>
      </c>
      <c r="M127" s="221">
        <f t="shared" si="11"/>
        <v>113.51573333333332</v>
      </c>
      <c r="N127" s="210"/>
    </row>
    <row r="128" spans="1:14">
      <c r="A128" s="217" t="s">
        <v>237</v>
      </c>
      <c r="B128" s="218">
        <v>5884</v>
      </c>
      <c r="C128" s="219">
        <v>57</v>
      </c>
      <c r="D128" s="220">
        <v>96</v>
      </c>
      <c r="E128" s="221">
        <v>135</v>
      </c>
      <c r="F128" s="210"/>
      <c r="G128" s="219">
        <f t="shared" ref="G128:G171" si="12">C128*(1+$H$12)^($H$11-$G$1)</f>
        <v>58.1571</v>
      </c>
      <c r="H128" s="220">
        <f t="shared" ref="H128:H171" si="13">D128*(1+$H$12)^($H$11-$G$1)</f>
        <v>97.948800000000006</v>
      </c>
      <c r="I128" s="221">
        <f t="shared" ref="I128:I171" si="14">E128*(1+$H$12)^($H$11-$G$1)</f>
        <v>137.7405</v>
      </c>
      <c r="J128" s="210"/>
      <c r="K128" s="219">
        <f t="shared" ref="K128:K171" si="15">C128*(((13-MONTH($L$11))/$L$12)*(1+$H$12)^(YEAR($L$11)-$G$1)+(($L$12-(13-MONTH($L$11)))/$L$12)*(1+$H$12)^((YEAR($L$11)+1)-$G$1))</f>
        <v>57.771399999999993</v>
      </c>
      <c r="L128" s="220">
        <f t="shared" ref="L128:L171" si="16">D128*(((13-MONTH($L$11))/$L$12)*(1+$H$12)^(YEAR($L$11)-$G$1)+(($L$12-(13-MONTH($L$11)))/$L$12)*(1+$H$12)^((YEAR($L$11)+1)-$G$1))</f>
        <v>97.299199999999985</v>
      </c>
      <c r="M128" s="221">
        <f t="shared" ref="M128:M171" si="17">E128*(((13-MONTH($L$11))/$L$12)*(1+$H$12)^(YEAR($L$11)-$G$1)+(($L$12-(13-MONTH($L$11)))/$L$12)*(1+$H$12)^((YEAR($L$11)+1)-$G$1))</f>
        <v>136.82699999999997</v>
      </c>
      <c r="N128" s="210"/>
    </row>
    <row r="129" spans="1:14">
      <c r="A129" s="217" t="s">
        <v>238</v>
      </c>
      <c r="B129" s="218">
        <v>47</v>
      </c>
      <c r="C129" s="219">
        <v>57</v>
      </c>
      <c r="D129" s="220">
        <v>91</v>
      </c>
      <c r="E129" s="221">
        <v>125</v>
      </c>
      <c r="F129" s="210"/>
      <c r="G129" s="219">
        <f t="shared" si="12"/>
        <v>58.1571</v>
      </c>
      <c r="H129" s="220">
        <f t="shared" si="13"/>
        <v>92.847300000000004</v>
      </c>
      <c r="I129" s="221">
        <f t="shared" si="14"/>
        <v>127.53749999999999</v>
      </c>
      <c r="J129" s="210"/>
      <c r="K129" s="219">
        <f t="shared" si="15"/>
        <v>57.771399999999993</v>
      </c>
      <c r="L129" s="220">
        <f t="shared" si="16"/>
        <v>92.231533333333317</v>
      </c>
      <c r="M129" s="221">
        <f t="shared" si="17"/>
        <v>126.69166666666665</v>
      </c>
      <c r="N129" s="210"/>
    </row>
    <row r="130" spans="1:14">
      <c r="A130" s="217" t="s">
        <v>239</v>
      </c>
      <c r="B130" s="218">
        <v>2746</v>
      </c>
      <c r="C130" s="219">
        <v>84</v>
      </c>
      <c r="D130" s="220">
        <v>160</v>
      </c>
      <c r="E130" s="221">
        <v>236</v>
      </c>
      <c r="F130" s="210"/>
      <c r="G130" s="219">
        <f t="shared" si="12"/>
        <v>85.705200000000005</v>
      </c>
      <c r="H130" s="220">
        <f t="shared" si="13"/>
        <v>163.24799999999999</v>
      </c>
      <c r="I130" s="221">
        <f t="shared" si="14"/>
        <v>240.79079999999999</v>
      </c>
      <c r="J130" s="210"/>
      <c r="K130" s="219">
        <f t="shared" si="15"/>
        <v>85.136799999999994</v>
      </c>
      <c r="L130" s="220">
        <f t="shared" si="16"/>
        <v>162.16533333333331</v>
      </c>
      <c r="M130" s="221">
        <f t="shared" si="17"/>
        <v>239.19386666666662</v>
      </c>
      <c r="N130" s="210"/>
    </row>
    <row r="131" spans="1:14">
      <c r="A131" s="217" t="s">
        <v>240</v>
      </c>
      <c r="B131" s="218">
        <v>4</v>
      </c>
      <c r="C131" s="219">
        <v>73</v>
      </c>
      <c r="D131" s="220">
        <v>92</v>
      </c>
      <c r="E131" s="221">
        <v>112</v>
      </c>
      <c r="F131" s="210"/>
      <c r="G131" s="219">
        <f t="shared" si="12"/>
        <v>74.481899999999996</v>
      </c>
      <c r="H131" s="220">
        <f t="shared" si="13"/>
        <v>93.867599999999996</v>
      </c>
      <c r="I131" s="221">
        <f t="shared" si="14"/>
        <v>114.2736</v>
      </c>
      <c r="J131" s="210"/>
      <c r="K131" s="219">
        <f t="shared" si="15"/>
        <v>73.987933333333316</v>
      </c>
      <c r="L131" s="220">
        <f t="shared" si="16"/>
        <v>93.245066666666645</v>
      </c>
      <c r="M131" s="221">
        <f t="shared" si="17"/>
        <v>113.51573333333332</v>
      </c>
      <c r="N131" s="210"/>
    </row>
    <row r="132" spans="1:14">
      <c r="A132" s="217" t="s">
        <v>241</v>
      </c>
      <c r="B132" s="218">
        <v>5943</v>
      </c>
      <c r="C132" s="219">
        <v>64</v>
      </c>
      <c r="D132" s="220">
        <v>111</v>
      </c>
      <c r="E132" s="221">
        <v>157</v>
      </c>
      <c r="F132" s="210"/>
      <c r="G132" s="219">
        <f t="shared" si="12"/>
        <v>65.299199999999999</v>
      </c>
      <c r="H132" s="220">
        <f t="shared" si="13"/>
        <v>113.2533</v>
      </c>
      <c r="I132" s="221">
        <f t="shared" si="14"/>
        <v>160.18709999999999</v>
      </c>
      <c r="J132" s="210"/>
      <c r="K132" s="219">
        <f t="shared" si="15"/>
        <v>64.866133333333323</v>
      </c>
      <c r="L132" s="220">
        <f t="shared" si="16"/>
        <v>112.50219999999999</v>
      </c>
      <c r="M132" s="221">
        <f t="shared" si="17"/>
        <v>159.1247333333333</v>
      </c>
      <c r="N132" s="210"/>
    </row>
    <row r="133" spans="1:14">
      <c r="A133" s="217" t="s">
        <v>242</v>
      </c>
      <c r="B133" s="218">
        <v>54</v>
      </c>
      <c r="C133" s="219">
        <v>44</v>
      </c>
      <c r="D133" s="220">
        <v>58</v>
      </c>
      <c r="E133" s="221">
        <v>72</v>
      </c>
      <c r="F133" s="210"/>
      <c r="G133" s="219">
        <f t="shared" si="12"/>
        <v>44.8932</v>
      </c>
      <c r="H133" s="220">
        <f t="shared" si="13"/>
        <v>59.177399999999999</v>
      </c>
      <c r="I133" s="221">
        <f t="shared" si="14"/>
        <v>73.461600000000004</v>
      </c>
      <c r="J133" s="210"/>
      <c r="K133" s="219">
        <f t="shared" si="15"/>
        <v>44.59546666666666</v>
      </c>
      <c r="L133" s="220">
        <f t="shared" si="16"/>
        <v>58.784933333333328</v>
      </c>
      <c r="M133" s="221">
        <f t="shared" si="17"/>
        <v>72.974399999999989</v>
      </c>
      <c r="N133" s="210"/>
    </row>
    <row r="134" spans="1:14">
      <c r="A134" s="217" t="s">
        <v>243</v>
      </c>
      <c r="B134" s="218">
        <v>6142</v>
      </c>
      <c r="C134" s="219">
        <v>76</v>
      </c>
      <c r="D134" s="220">
        <v>136</v>
      </c>
      <c r="E134" s="221">
        <v>195</v>
      </c>
      <c r="F134" s="210"/>
      <c r="G134" s="219">
        <f t="shared" si="12"/>
        <v>77.5428</v>
      </c>
      <c r="H134" s="220">
        <f t="shared" si="13"/>
        <v>138.76079999999999</v>
      </c>
      <c r="I134" s="221">
        <f t="shared" si="14"/>
        <v>198.95849999999999</v>
      </c>
      <c r="J134" s="210"/>
      <c r="K134" s="219">
        <f t="shared" si="15"/>
        <v>77.028533333333314</v>
      </c>
      <c r="L134" s="220">
        <f t="shared" si="16"/>
        <v>137.84053333333333</v>
      </c>
      <c r="M134" s="221">
        <f t="shared" si="17"/>
        <v>197.63899999999998</v>
      </c>
      <c r="N134" s="210"/>
    </row>
    <row r="135" spans="1:14">
      <c r="A135" s="217" t="s">
        <v>244</v>
      </c>
      <c r="B135" s="218">
        <v>297</v>
      </c>
      <c r="C135" s="219">
        <v>53</v>
      </c>
      <c r="D135" s="220">
        <v>86</v>
      </c>
      <c r="E135" s="221">
        <v>119</v>
      </c>
      <c r="F135" s="210"/>
      <c r="G135" s="219">
        <f t="shared" si="12"/>
        <v>54.075899999999997</v>
      </c>
      <c r="H135" s="220">
        <f t="shared" si="13"/>
        <v>87.745800000000003</v>
      </c>
      <c r="I135" s="221">
        <f t="shared" si="14"/>
        <v>121.4157</v>
      </c>
      <c r="J135" s="210"/>
      <c r="K135" s="219">
        <f t="shared" si="15"/>
        <v>53.71726666666666</v>
      </c>
      <c r="L135" s="220">
        <f t="shared" si="16"/>
        <v>87.16386666666665</v>
      </c>
      <c r="M135" s="221">
        <f t="shared" si="17"/>
        <v>120.61046666666665</v>
      </c>
      <c r="N135" s="210"/>
    </row>
    <row r="136" spans="1:14">
      <c r="A136" s="217" t="s">
        <v>245</v>
      </c>
      <c r="B136" s="218">
        <v>517</v>
      </c>
      <c r="C136" s="219">
        <v>60</v>
      </c>
      <c r="D136" s="220">
        <v>90</v>
      </c>
      <c r="E136" s="221">
        <v>120</v>
      </c>
      <c r="F136" s="210"/>
      <c r="G136" s="219">
        <f t="shared" si="12"/>
        <v>61.217999999999996</v>
      </c>
      <c r="H136" s="220">
        <f t="shared" si="13"/>
        <v>91.826999999999998</v>
      </c>
      <c r="I136" s="221">
        <f t="shared" si="14"/>
        <v>122.43599999999999</v>
      </c>
      <c r="J136" s="210"/>
      <c r="K136" s="219">
        <f t="shared" si="15"/>
        <v>60.811999999999991</v>
      </c>
      <c r="L136" s="220">
        <f t="shared" si="16"/>
        <v>91.217999999999989</v>
      </c>
      <c r="M136" s="221">
        <f t="shared" si="17"/>
        <v>121.62399999999998</v>
      </c>
      <c r="N136" s="210"/>
    </row>
    <row r="137" spans="1:14">
      <c r="A137" s="217" t="s">
        <v>246</v>
      </c>
      <c r="B137" s="218">
        <v>1784</v>
      </c>
      <c r="C137" s="219">
        <v>80</v>
      </c>
      <c r="D137" s="220">
        <v>126</v>
      </c>
      <c r="E137" s="221">
        <v>172</v>
      </c>
      <c r="F137" s="210"/>
      <c r="G137" s="219">
        <f t="shared" si="12"/>
        <v>81.623999999999995</v>
      </c>
      <c r="H137" s="220">
        <f t="shared" si="13"/>
        <v>128.55779999999999</v>
      </c>
      <c r="I137" s="221">
        <f t="shared" si="14"/>
        <v>175.49160000000001</v>
      </c>
      <c r="J137" s="210"/>
      <c r="K137" s="219">
        <f t="shared" si="15"/>
        <v>81.082666666666654</v>
      </c>
      <c r="L137" s="220">
        <f t="shared" si="16"/>
        <v>127.70519999999998</v>
      </c>
      <c r="M137" s="221">
        <f t="shared" si="17"/>
        <v>174.3277333333333</v>
      </c>
      <c r="N137" s="210"/>
    </row>
    <row r="138" spans="1:14">
      <c r="A138" s="217" t="s">
        <v>247</v>
      </c>
      <c r="B138" s="218">
        <v>34</v>
      </c>
      <c r="C138" s="219">
        <v>53</v>
      </c>
      <c r="D138" s="220">
        <v>85</v>
      </c>
      <c r="E138" s="221">
        <v>117</v>
      </c>
      <c r="F138" s="210"/>
      <c r="G138" s="219">
        <f t="shared" si="12"/>
        <v>54.075899999999997</v>
      </c>
      <c r="H138" s="220">
        <f t="shared" si="13"/>
        <v>86.725499999999997</v>
      </c>
      <c r="I138" s="221">
        <f t="shared" si="14"/>
        <v>119.3751</v>
      </c>
      <c r="J138" s="210"/>
      <c r="K138" s="219">
        <f t="shared" si="15"/>
        <v>53.71726666666666</v>
      </c>
      <c r="L138" s="220">
        <f t="shared" si="16"/>
        <v>86.150333333333322</v>
      </c>
      <c r="M138" s="221">
        <f t="shared" si="17"/>
        <v>118.58339999999998</v>
      </c>
      <c r="N138" s="210"/>
    </row>
    <row r="139" spans="1:14">
      <c r="A139" s="217" t="s">
        <v>248</v>
      </c>
      <c r="B139" s="218">
        <v>44</v>
      </c>
      <c r="C139" s="219">
        <v>66</v>
      </c>
      <c r="D139" s="220">
        <v>97</v>
      </c>
      <c r="E139" s="221">
        <v>128</v>
      </c>
      <c r="F139" s="210"/>
      <c r="G139" s="219">
        <f t="shared" si="12"/>
        <v>67.339799999999997</v>
      </c>
      <c r="H139" s="220">
        <f t="shared" si="13"/>
        <v>98.969099999999997</v>
      </c>
      <c r="I139" s="221">
        <f t="shared" si="14"/>
        <v>130.5984</v>
      </c>
      <c r="J139" s="210"/>
      <c r="K139" s="219">
        <f t="shared" si="15"/>
        <v>66.893199999999993</v>
      </c>
      <c r="L139" s="220">
        <f t="shared" si="16"/>
        <v>98.312733333333313</v>
      </c>
      <c r="M139" s="221">
        <f t="shared" si="17"/>
        <v>129.73226666666665</v>
      </c>
      <c r="N139" s="210"/>
    </row>
    <row r="140" spans="1:14">
      <c r="A140" s="217" t="s">
        <v>249</v>
      </c>
      <c r="B140" s="218">
        <v>6</v>
      </c>
      <c r="C140" s="219">
        <v>71</v>
      </c>
      <c r="D140" s="220">
        <v>76</v>
      </c>
      <c r="E140" s="221">
        <v>80</v>
      </c>
      <c r="F140" s="210"/>
      <c r="G140" s="219">
        <f t="shared" si="12"/>
        <v>72.441299999999998</v>
      </c>
      <c r="H140" s="220">
        <f t="shared" si="13"/>
        <v>77.5428</v>
      </c>
      <c r="I140" s="221">
        <f t="shared" si="14"/>
        <v>81.623999999999995</v>
      </c>
      <c r="J140" s="210"/>
      <c r="K140" s="219">
        <f t="shared" si="15"/>
        <v>71.960866666666661</v>
      </c>
      <c r="L140" s="220">
        <f t="shared" si="16"/>
        <v>77.028533333333314</v>
      </c>
      <c r="M140" s="221">
        <f t="shared" si="17"/>
        <v>81.082666666666654</v>
      </c>
      <c r="N140" s="210"/>
    </row>
    <row r="141" spans="1:14">
      <c r="A141" s="217" t="s">
        <v>250</v>
      </c>
      <c r="B141" s="218">
        <v>4716</v>
      </c>
      <c r="C141" s="219">
        <v>42</v>
      </c>
      <c r="D141" s="220">
        <v>92</v>
      </c>
      <c r="E141" s="221">
        <v>142</v>
      </c>
      <c r="F141" s="210"/>
      <c r="G141" s="219">
        <f t="shared" si="12"/>
        <v>42.852600000000002</v>
      </c>
      <c r="H141" s="220">
        <f t="shared" si="13"/>
        <v>93.867599999999996</v>
      </c>
      <c r="I141" s="221">
        <f t="shared" si="14"/>
        <v>144.8826</v>
      </c>
      <c r="J141" s="210"/>
      <c r="K141" s="219">
        <f t="shared" si="15"/>
        <v>42.568399999999997</v>
      </c>
      <c r="L141" s="220">
        <f t="shared" si="16"/>
        <v>93.245066666666645</v>
      </c>
      <c r="M141" s="221">
        <f t="shared" si="17"/>
        <v>143.92173333333332</v>
      </c>
      <c r="N141" s="210"/>
    </row>
    <row r="142" spans="1:14">
      <c r="A142" s="217" t="s">
        <v>251</v>
      </c>
      <c r="B142" s="218">
        <v>45</v>
      </c>
      <c r="C142" s="219">
        <v>64</v>
      </c>
      <c r="D142" s="220">
        <v>92</v>
      </c>
      <c r="E142" s="221">
        <v>119</v>
      </c>
      <c r="F142" s="210"/>
      <c r="G142" s="219">
        <f t="shared" si="12"/>
        <v>65.299199999999999</v>
      </c>
      <c r="H142" s="220">
        <f t="shared" si="13"/>
        <v>93.867599999999996</v>
      </c>
      <c r="I142" s="221">
        <f t="shared" si="14"/>
        <v>121.4157</v>
      </c>
      <c r="J142" s="210"/>
      <c r="K142" s="219">
        <f t="shared" si="15"/>
        <v>64.866133333333323</v>
      </c>
      <c r="L142" s="220">
        <f t="shared" si="16"/>
        <v>93.245066666666645</v>
      </c>
      <c r="M142" s="221">
        <f t="shared" si="17"/>
        <v>120.61046666666665</v>
      </c>
      <c r="N142" s="210"/>
    </row>
    <row r="143" spans="1:14">
      <c r="A143" s="217" t="s">
        <v>252</v>
      </c>
      <c r="B143" s="218">
        <v>658</v>
      </c>
      <c r="C143" s="219">
        <v>58</v>
      </c>
      <c r="D143" s="220">
        <v>99</v>
      </c>
      <c r="E143" s="221">
        <v>139</v>
      </c>
      <c r="F143" s="210"/>
      <c r="G143" s="219">
        <f t="shared" si="12"/>
        <v>59.177399999999999</v>
      </c>
      <c r="H143" s="220">
        <f t="shared" si="13"/>
        <v>101.0097</v>
      </c>
      <c r="I143" s="221">
        <f t="shared" si="14"/>
        <v>141.82169999999999</v>
      </c>
      <c r="J143" s="210"/>
      <c r="K143" s="219">
        <f t="shared" si="15"/>
        <v>58.784933333333328</v>
      </c>
      <c r="L143" s="220">
        <f t="shared" si="16"/>
        <v>100.33979999999998</v>
      </c>
      <c r="M143" s="221">
        <f t="shared" si="17"/>
        <v>140.88113333333331</v>
      </c>
      <c r="N143" s="210"/>
    </row>
    <row r="144" spans="1:14">
      <c r="A144" s="217" t="s">
        <v>253</v>
      </c>
      <c r="B144" s="218">
        <v>477</v>
      </c>
      <c r="C144" s="219">
        <v>72</v>
      </c>
      <c r="D144" s="220">
        <v>113</v>
      </c>
      <c r="E144" s="221">
        <v>155</v>
      </c>
      <c r="F144" s="210"/>
      <c r="G144" s="219">
        <f t="shared" si="12"/>
        <v>73.461600000000004</v>
      </c>
      <c r="H144" s="220">
        <f t="shared" si="13"/>
        <v>115.29389999999999</v>
      </c>
      <c r="I144" s="221">
        <f t="shared" si="14"/>
        <v>158.1465</v>
      </c>
      <c r="J144" s="210"/>
      <c r="K144" s="219">
        <f t="shared" si="15"/>
        <v>72.974399999999989</v>
      </c>
      <c r="L144" s="220">
        <f t="shared" si="16"/>
        <v>114.52926666666664</v>
      </c>
      <c r="M144" s="221">
        <f t="shared" si="17"/>
        <v>157.09766666666664</v>
      </c>
      <c r="N144" s="210"/>
    </row>
    <row r="145" spans="1:14">
      <c r="A145" s="217" t="s">
        <v>254</v>
      </c>
      <c r="B145" s="218">
        <v>24</v>
      </c>
      <c r="C145" s="219">
        <v>63</v>
      </c>
      <c r="D145" s="220">
        <v>88</v>
      </c>
      <c r="E145" s="221">
        <v>114</v>
      </c>
      <c r="F145" s="210"/>
      <c r="G145" s="219">
        <f t="shared" si="12"/>
        <v>64.278899999999993</v>
      </c>
      <c r="H145" s="220">
        <f t="shared" si="13"/>
        <v>89.7864</v>
      </c>
      <c r="I145" s="221">
        <f t="shared" si="14"/>
        <v>116.3142</v>
      </c>
      <c r="J145" s="210"/>
      <c r="K145" s="219">
        <f t="shared" si="15"/>
        <v>63.852599999999988</v>
      </c>
      <c r="L145" s="220">
        <f t="shared" si="16"/>
        <v>89.190933333333319</v>
      </c>
      <c r="M145" s="221">
        <f t="shared" si="17"/>
        <v>115.54279999999999</v>
      </c>
      <c r="N145" s="210"/>
    </row>
    <row r="146" spans="1:14">
      <c r="A146" s="217" t="s">
        <v>255</v>
      </c>
      <c r="B146" s="218">
        <v>282</v>
      </c>
      <c r="C146" s="219">
        <v>57</v>
      </c>
      <c r="D146" s="220">
        <v>88</v>
      </c>
      <c r="E146" s="221">
        <v>120</v>
      </c>
      <c r="F146" s="210"/>
      <c r="G146" s="219">
        <f t="shared" si="12"/>
        <v>58.1571</v>
      </c>
      <c r="H146" s="220">
        <f t="shared" si="13"/>
        <v>89.7864</v>
      </c>
      <c r="I146" s="221">
        <f t="shared" si="14"/>
        <v>122.43599999999999</v>
      </c>
      <c r="J146" s="210"/>
      <c r="K146" s="219">
        <f t="shared" si="15"/>
        <v>57.771399999999993</v>
      </c>
      <c r="L146" s="220">
        <f t="shared" si="16"/>
        <v>89.190933333333319</v>
      </c>
      <c r="M146" s="221">
        <f t="shared" si="17"/>
        <v>121.62399999999998</v>
      </c>
      <c r="N146" s="210"/>
    </row>
    <row r="147" spans="1:14">
      <c r="A147" s="217" t="s">
        <v>256</v>
      </c>
      <c r="B147" s="218">
        <v>32</v>
      </c>
      <c r="C147" s="219">
        <v>76</v>
      </c>
      <c r="D147" s="220">
        <v>101</v>
      </c>
      <c r="E147" s="221">
        <v>126</v>
      </c>
      <c r="F147" s="210"/>
      <c r="G147" s="219">
        <f t="shared" si="12"/>
        <v>77.5428</v>
      </c>
      <c r="H147" s="220">
        <f t="shared" si="13"/>
        <v>103.05029999999999</v>
      </c>
      <c r="I147" s="221">
        <f t="shared" si="14"/>
        <v>128.55779999999999</v>
      </c>
      <c r="J147" s="210"/>
      <c r="K147" s="219">
        <f t="shared" si="15"/>
        <v>77.028533333333314</v>
      </c>
      <c r="L147" s="220">
        <f t="shared" si="16"/>
        <v>102.36686666666665</v>
      </c>
      <c r="M147" s="221">
        <f t="shared" si="17"/>
        <v>127.70519999999998</v>
      </c>
      <c r="N147" s="210"/>
    </row>
    <row r="148" spans="1:14">
      <c r="A148" s="217" t="s">
        <v>257</v>
      </c>
      <c r="B148" s="218">
        <v>5</v>
      </c>
      <c r="C148" s="219">
        <v>30</v>
      </c>
      <c r="D148" s="220">
        <v>33</v>
      </c>
      <c r="E148" s="221">
        <v>35</v>
      </c>
      <c r="F148" s="210"/>
      <c r="G148" s="219">
        <f t="shared" si="12"/>
        <v>30.608999999999998</v>
      </c>
      <c r="H148" s="220">
        <f t="shared" si="13"/>
        <v>33.669899999999998</v>
      </c>
      <c r="I148" s="221">
        <f t="shared" si="14"/>
        <v>35.710499999999996</v>
      </c>
      <c r="J148" s="210"/>
      <c r="K148" s="219">
        <f t="shared" si="15"/>
        <v>30.405999999999995</v>
      </c>
      <c r="L148" s="220">
        <f t="shared" si="16"/>
        <v>33.446599999999997</v>
      </c>
      <c r="M148" s="221">
        <f t="shared" si="17"/>
        <v>35.473666666666659</v>
      </c>
      <c r="N148" s="210"/>
    </row>
    <row r="149" spans="1:14">
      <c r="A149" s="217" t="s">
        <v>258</v>
      </c>
      <c r="B149" s="218">
        <v>140</v>
      </c>
      <c r="C149" s="219">
        <v>22</v>
      </c>
      <c r="D149" s="220">
        <v>44</v>
      </c>
      <c r="E149" s="221">
        <v>65</v>
      </c>
      <c r="F149" s="210"/>
      <c r="G149" s="219">
        <f t="shared" si="12"/>
        <v>22.4466</v>
      </c>
      <c r="H149" s="220">
        <f t="shared" si="13"/>
        <v>44.8932</v>
      </c>
      <c r="I149" s="221">
        <f t="shared" si="14"/>
        <v>66.319500000000005</v>
      </c>
      <c r="J149" s="210"/>
      <c r="K149" s="219">
        <f t="shared" si="15"/>
        <v>22.29773333333333</v>
      </c>
      <c r="L149" s="220">
        <f t="shared" si="16"/>
        <v>44.59546666666666</v>
      </c>
      <c r="M149" s="221">
        <f t="shared" si="17"/>
        <v>65.879666666666651</v>
      </c>
      <c r="N149" s="210"/>
    </row>
    <row r="150" spans="1:14">
      <c r="A150" s="217" t="s">
        <v>259</v>
      </c>
      <c r="B150" s="218">
        <v>48</v>
      </c>
      <c r="C150" s="219">
        <v>56</v>
      </c>
      <c r="D150" s="220">
        <v>111</v>
      </c>
      <c r="E150" s="221">
        <v>166</v>
      </c>
      <c r="F150" s="210"/>
      <c r="G150" s="219">
        <f t="shared" si="12"/>
        <v>57.136800000000001</v>
      </c>
      <c r="H150" s="220">
        <f t="shared" si="13"/>
        <v>113.2533</v>
      </c>
      <c r="I150" s="221">
        <f t="shared" si="14"/>
        <v>169.3698</v>
      </c>
      <c r="J150" s="210"/>
      <c r="K150" s="219">
        <f t="shared" si="15"/>
        <v>56.757866666666658</v>
      </c>
      <c r="L150" s="220">
        <f t="shared" si="16"/>
        <v>112.50219999999999</v>
      </c>
      <c r="M150" s="221">
        <f t="shared" si="17"/>
        <v>168.2465333333333</v>
      </c>
      <c r="N150" s="210"/>
    </row>
    <row r="151" spans="1:14">
      <c r="A151" s="217" t="s">
        <v>260</v>
      </c>
      <c r="B151" s="218">
        <v>3</v>
      </c>
      <c r="C151" s="219">
        <v>36</v>
      </c>
      <c r="D151" s="220">
        <v>44</v>
      </c>
      <c r="E151" s="221">
        <v>53</v>
      </c>
      <c r="F151" s="210"/>
      <c r="G151" s="219">
        <f t="shared" si="12"/>
        <v>36.730800000000002</v>
      </c>
      <c r="H151" s="220">
        <f t="shared" si="13"/>
        <v>44.8932</v>
      </c>
      <c r="I151" s="221">
        <f t="shared" si="14"/>
        <v>54.075899999999997</v>
      </c>
      <c r="J151" s="210"/>
      <c r="K151" s="219">
        <f t="shared" si="15"/>
        <v>36.487199999999994</v>
      </c>
      <c r="L151" s="220">
        <f t="shared" si="16"/>
        <v>44.59546666666666</v>
      </c>
      <c r="M151" s="221">
        <f t="shared" si="17"/>
        <v>53.71726666666666</v>
      </c>
      <c r="N151" s="210"/>
    </row>
    <row r="152" spans="1:14">
      <c r="A152" s="217" t="s">
        <v>261</v>
      </c>
      <c r="B152" s="218">
        <v>289</v>
      </c>
      <c r="C152" s="219">
        <v>49</v>
      </c>
      <c r="D152" s="220">
        <v>83</v>
      </c>
      <c r="E152" s="221">
        <v>117</v>
      </c>
      <c r="F152" s="210"/>
      <c r="G152" s="219">
        <f t="shared" si="12"/>
        <v>49.994700000000002</v>
      </c>
      <c r="H152" s="220">
        <f t="shared" si="13"/>
        <v>84.684899999999999</v>
      </c>
      <c r="I152" s="221">
        <f t="shared" si="14"/>
        <v>119.3751</v>
      </c>
      <c r="J152" s="210"/>
      <c r="K152" s="219">
        <f t="shared" si="15"/>
        <v>49.663133333333327</v>
      </c>
      <c r="L152" s="220">
        <f t="shared" si="16"/>
        <v>84.123266666666652</v>
      </c>
      <c r="M152" s="221">
        <f t="shared" si="17"/>
        <v>118.58339999999998</v>
      </c>
      <c r="N152" s="210"/>
    </row>
    <row r="153" spans="1:14">
      <c r="A153" s="217" t="s">
        <v>262</v>
      </c>
      <c r="B153" s="218">
        <v>91</v>
      </c>
      <c r="C153" s="219">
        <v>47</v>
      </c>
      <c r="D153" s="220">
        <v>71</v>
      </c>
      <c r="E153" s="221">
        <v>94</v>
      </c>
      <c r="F153" s="210"/>
      <c r="G153" s="219">
        <f t="shared" si="12"/>
        <v>47.954099999999997</v>
      </c>
      <c r="H153" s="220">
        <f t="shared" si="13"/>
        <v>72.441299999999998</v>
      </c>
      <c r="I153" s="221">
        <f t="shared" si="14"/>
        <v>95.908199999999994</v>
      </c>
      <c r="J153" s="210"/>
      <c r="K153" s="219">
        <f t="shared" si="15"/>
        <v>47.636066666666657</v>
      </c>
      <c r="L153" s="220">
        <f t="shared" si="16"/>
        <v>71.960866666666661</v>
      </c>
      <c r="M153" s="221">
        <f t="shared" si="17"/>
        <v>95.272133333333315</v>
      </c>
      <c r="N153" s="210"/>
    </row>
    <row r="154" spans="1:14">
      <c r="A154" s="217" t="s">
        <v>263</v>
      </c>
      <c r="B154" s="218">
        <v>359</v>
      </c>
      <c r="C154" s="219">
        <v>64</v>
      </c>
      <c r="D154" s="220">
        <v>96</v>
      </c>
      <c r="E154" s="221">
        <v>128</v>
      </c>
      <c r="F154" s="210"/>
      <c r="G154" s="219">
        <f t="shared" si="12"/>
        <v>65.299199999999999</v>
      </c>
      <c r="H154" s="220">
        <f t="shared" si="13"/>
        <v>97.948800000000006</v>
      </c>
      <c r="I154" s="221">
        <f t="shared" si="14"/>
        <v>130.5984</v>
      </c>
      <c r="J154" s="210"/>
      <c r="K154" s="219">
        <f t="shared" si="15"/>
        <v>64.866133333333323</v>
      </c>
      <c r="L154" s="220">
        <f t="shared" si="16"/>
        <v>97.299199999999985</v>
      </c>
      <c r="M154" s="221">
        <f t="shared" si="17"/>
        <v>129.73226666666665</v>
      </c>
      <c r="N154" s="210"/>
    </row>
    <row r="155" spans="1:14">
      <c r="A155" s="217" t="s">
        <v>264</v>
      </c>
      <c r="B155" s="218">
        <v>512</v>
      </c>
      <c r="C155" s="219">
        <v>87</v>
      </c>
      <c r="D155" s="220">
        <v>165</v>
      </c>
      <c r="E155" s="221">
        <v>243</v>
      </c>
      <c r="F155" s="210"/>
      <c r="G155" s="219">
        <f t="shared" si="12"/>
        <v>88.766099999999994</v>
      </c>
      <c r="H155" s="220">
        <f t="shared" si="13"/>
        <v>168.34950000000001</v>
      </c>
      <c r="I155" s="221">
        <f t="shared" si="14"/>
        <v>247.93289999999999</v>
      </c>
      <c r="J155" s="210"/>
      <c r="K155" s="219">
        <f t="shared" si="15"/>
        <v>88.177399999999992</v>
      </c>
      <c r="L155" s="220">
        <f t="shared" si="16"/>
        <v>167.23299999999998</v>
      </c>
      <c r="M155" s="221">
        <f t="shared" si="17"/>
        <v>246.28859999999997</v>
      </c>
      <c r="N155" s="210"/>
    </row>
    <row r="156" spans="1:14">
      <c r="A156" s="217" t="s">
        <v>265</v>
      </c>
      <c r="B156" s="218">
        <v>6142</v>
      </c>
      <c r="C156" s="219">
        <v>76</v>
      </c>
      <c r="D156" s="220">
        <v>136</v>
      </c>
      <c r="E156" s="221">
        <v>195</v>
      </c>
      <c r="F156" s="210"/>
      <c r="G156" s="219">
        <f t="shared" si="12"/>
        <v>77.5428</v>
      </c>
      <c r="H156" s="220">
        <f t="shared" si="13"/>
        <v>138.76079999999999</v>
      </c>
      <c r="I156" s="221">
        <f t="shared" si="14"/>
        <v>198.95849999999999</v>
      </c>
      <c r="J156" s="210"/>
      <c r="K156" s="219">
        <f t="shared" si="15"/>
        <v>77.028533333333314</v>
      </c>
      <c r="L156" s="220">
        <f t="shared" si="16"/>
        <v>137.84053333333333</v>
      </c>
      <c r="M156" s="221">
        <f t="shared" si="17"/>
        <v>197.63899999999998</v>
      </c>
      <c r="N156" s="210"/>
    </row>
    <row r="157" spans="1:14">
      <c r="A157" s="217" t="s">
        <v>266</v>
      </c>
      <c r="B157" s="218">
        <v>158</v>
      </c>
      <c r="C157" s="219">
        <v>64</v>
      </c>
      <c r="D157" s="220">
        <v>107</v>
      </c>
      <c r="E157" s="221">
        <v>150</v>
      </c>
      <c r="F157" s="210"/>
      <c r="G157" s="219">
        <f t="shared" si="12"/>
        <v>65.299199999999999</v>
      </c>
      <c r="H157" s="220">
        <f t="shared" si="13"/>
        <v>109.1721</v>
      </c>
      <c r="I157" s="221">
        <f t="shared" si="14"/>
        <v>153.04499999999999</v>
      </c>
      <c r="J157" s="210"/>
      <c r="K157" s="219">
        <f t="shared" si="15"/>
        <v>64.866133333333323</v>
      </c>
      <c r="L157" s="220">
        <f t="shared" si="16"/>
        <v>108.44806666666665</v>
      </c>
      <c r="M157" s="221">
        <f t="shared" si="17"/>
        <v>152.02999999999997</v>
      </c>
      <c r="N157" s="210"/>
    </row>
    <row r="158" spans="1:14">
      <c r="A158" s="217" t="s">
        <v>267</v>
      </c>
      <c r="B158" s="218">
        <v>4</v>
      </c>
      <c r="C158" s="219">
        <v>30</v>
      </c>
      <c r="D158" s="220">
        <v>36</v>
      </c>
      <c r="E158" s="221">
        <v>42</v>
      </c>
      <c r="F158" s="210"/>
      <c r="G158" s="219">
        <f t="shared" si="12"/>
        <v>30.608999999999998</v>
      </c>
      <c r="H158" s="220">
        <f t="shared" si="13"/>
        <v>36.730800000000002</v>
      </c>
      <c r="I158" s="221">
        <f t="shared" si="14"/>
        <v>42.852600000000002</v>
      </c>
      <c r="J158" s="210"/>
      <c r="K158" s="219">
        <f t="shared" si="15"/>
        <v>30.405999999999995</v>
      </c>
      <c r="L158" s="220">
        <f t="shared" si="16"/>
        <v>36.487199999999994</v>
      </c>
      <c r="M158" s="221">
        <f t="shared" si="17"/>
        <v>42.568399999999997</v>
      </c>
      <c r="N158" s="210"/>
    </row>
    <row r="159" spans="1:14">
      <c r="A159" s="217" t="s">
        <v>268</v>
      </c>
      <c r="B159" s="218">
        <v>5</v>
      </c>
      <c r="C159" s="219">
        <v>50</v>
      </c>
      <c r="D159" s="220">
        <v>59</v>
      </c>
      <c r="E159" s="221">
        <v>69</v>
      </c>
      <c r="F159" s="210"/>
      <c r="G159" s="219">
        <f t="shared" si="12"/>
        <v>51.015000000000001</v>
      </c>
      <c r="H159" s="220">
        <f t="shared" si="13"/>
        <v>60.197699999999998</v>
      </c>
      <c r="I159" s="221">
        <f t="shared" si="14"/>
        <v>70.400700000000001</v>
      </c>
      <c r="J159" s="210"/>
      <c r="K159" s="219">
        <f t="shared" si="15"/>
        <v>50.676666666666662</v>
      </c>
      <c r="L159" s="220">
        <f t="shared" si="16"/>
        <v>59.798466666666656</v>
      </c>
      <c r="M159" s="221">
        <f t="shared" si="17"/>
        <v>69.933799999999991</v>
      </c>
      <c r="N159" s="210"/>
    </row>
    <row r="160" spans="1:14">
      <c r="A160" s="217" t="s">
        <v>269</v>
      </c>
      <c r="B160" s="218">
        <v>11</v>
      </c>
      <c r="C160" s="219">
        <v>47</v>
      </c>
      <c r="D160" s="220">
        <v>64</v>
      </c>
      <c r="E160" s="221">
        <v>81</v>
      </c>
      <c r="F160" s="210"/>
      <c r="G160" s="219">
        <f t="shared" si="12"/>
        <v>47.954099999999997</v>
      </c>
      <c r="H160" s="220">
        <f t="shared" si="13"/>
        <v>65.299199999999999</v>
      </c>
      <c r="I160" s="221">
        <f t="shared" si="14"/>
        <v>82.644300000000001</v>
      </c>
      <c r="J160" s="210"/>
      <c r="K160" s="219">
        <f t="shared" si="15"/>
        <v>47.636066666666657</v>
      </c>
      <c r="L160" s="220">
        <f t="shared" si="16"/>
        <v>64.866133333333323</v>
      </c>
      <c r="M160" s="221">
        <f t="shared" si="17"/>
        <v>82.096199999999982</v>
      </c>
      <c r="N160" s="210"/>
    </row>
    <row r="161" spans="1:14">
      <c r="A161" s="217" t="s">
        <v>41</v>
      </c>
      <c r="B161" s="218">
        <v>12</v>
      </c>
      <c r="C161" s="219">
        <v>72</v>
      </c>
      <c r="D161" s="220">
        <v>102</v>
      </c>
      <c r="E161" s="221">
        <v>131</v>
      </c>
      <c r="F161" s="210"/>
      <c r="G161" s="219">
        <f t="shared" si="12"/>
        <v>73.461600000000004</v>
      </c>
      <c r="H161" s="220">
        <f t="shared" si="13"/>
        <v>104.0706</v>
      </c>
      <c r="I161" s="221">
        <f t="shared" si="14"/>
        <v>133.6593</v>
      </c>
      <c r="J161" s="210"/>
      <c r="K161" s="219">
        <f t="shared" si="15"/>
        <v>72.974399999999989</v>
      </c>
      <c r="L161" s="220">
        <f t="shared" si="16"/>
        <v>103.38039999999998</v>
      </c>
      <c r="M161" s="221">
        <f t="shared" si="17"/>
        <v>132.77286666666666</v>
      </c>
      <c r="N161" s="210"/>
    </row>
    <row r="162" spans="1:14">
      <c r="A162" s="217" t="s">
        <v>270</v>
      </c>
      <c r="B162" s="218">
        <v>3</v>
      </c>
      <c r="C162" s="219">
        <v>69</v>
      </c>
      <c r="D162" s="220">
        <v>81</v>
      </c>
      <c r="E162" s="221">
        <v>94</v>
      </c>
      <c r="F162" s="210"/>
      <c r="G162" s="219">
        <f t="shared" si="12"/>
        <v>70.400700000000001</v>
      </c>
      <c r="H162" s="220">
        <f t="shared" si="13"/>
        <v>82.644300000000001</v>
      </c>
      <c r="I162" s="221">
        <f t="shared" si="14"/>
        <v>95.908199999999994</v>
      </c>
      <c r="J162" s="210"/>
      <c r="K162" s="219">
        <f t="shared" si="15"/>
        <v>69.933799999999991</v>
      </c>
      <c r="L162" s="220">
        <f t="shared" si="16"/>
        <v>82.096199999999982</v>
      </c>
      <c r="M162" s="221">
        <f t="shared" si="17"/>
        <v>95.272133333333315</v>
      </c>
      <c r="N162" s="210"/>
    </row>
    <row r="163" spans="1:14">
      <c r="A163" s="217" t="s">
        <v>42</v>
      </c>
      <c r="B163" s="218">
        <v>53</v>
      </c>
      <c r="C163" s="219">
        <v>65</v>
      </c>
      <c r="D163" s="220">
        <v>111</v>
      </c>
      <c r="E163" s="221">
        <v>158</v>
      </c>
      <c r="F163" s="210"/>
      <c r="G163" s="219">
        <f t="shared" si="12"/>
        <v>66.319500000000005</v>
      </c>
      <c r="H163" s="220">
        <f t="shared" si="13"/>
        <v>113.2533</v>
      </c>
      <c r="I163" s="221">
        <f t="shared" si="14"/>
        <v>161.20740000000001</v>
      </c>
      <c r="J163" s="210"/>
      <c r="K163" s="219">
        <f t="shared" si="15"/>
        <v>65.879666666666651</v>
      </c>
      <c r="L163" s="220">
        <f t="shared" si="16"/>
        <v>112.50219999999999</v>
      </c>
      <c r="M163" s="221">
        <f t="shared" si="17"/>
        <v>160.13826666666665</v>
      </c>
      <c r="N163" s="210"/>
    </row>
    <row r="164" spans="1:14">
      <c r="A164" s="217" t="s">
        <v>271</v>
      </c>
      <c r="B164" s="218">
        <v>13</v>
      </c>
      <c r="C164" s="219">
        <v>62</v>
      </c>
      <c r="D164" s="220">
        <v>85</v>
      </c>
      <c r="E164" s="221">
        <v>109</v>
      </c>
      <c r="F164" s="210"/>
      <c r="G164" s="219">
        <f t="shared" si="12"/>
        <v>63.258600000000001</v>
      </c>
      <c r="H164" s="220">
        <f t="shared" si="13"/>
        <v>86.725499999999997</v>
      </c>
      <c r="I164" s="221">
        <f t="shared" si="14"/>
        <v>111.2127</v>
      </c>
      <c r="J164" s="210"/>
      <c r="K164" s="219">
        <f t="shared" si="15"/>
        <v>62.839066666666653</v>
      </c>
      <c r="L164" s="220">
        <f t="shared" si="16"/>
        <v>86.150333333333322</v>
      </c>
      <c r="M164" s="221">
        <f t="shared" si="17"/>
        <v>110.47513333333332</v>
      </c>
      <c r="N164" s="210"/>
    </row>
    <row r="165" spans="1:14">
      <c r="A165" s="217" t="s">
        <v>272</v>
      </c>
      <c r="B165" s="218">
        <v>13</v>
      </c>
      <c r="C165" s="219">
        <v>45</v>
      </c>
      <c r="D165" s="220">
        <v>71</v>
      </c>
      <c r="E165" s="221">
        <v>98</v>
      </c>
      <c r="F165" s="210"/>
      <c r="G165" s="219">
        <f t="shared" si="12"/>
        <v>45.913499999999999</v>
      </c>
      <c r="H165" s="220">
        <f t="shared" si="13"/>
        <v>72.441299999999998</v>
      </c>
      <c r="I165" s="221">
        <f t="shared" si="14"/>
        <v>99.989400000000003</v>
      </c>
      <c r="J165" s="210"/>
      <c r="K165" s="219">
        <f t="shared" si="15"/>
        <v>45.608999999999995</v>
      </c>
      <c r="L165" s="220">
        <f t="shared" si="16"/>
        <v>71.960866666666661</v>
      </c>
      <c r="M165" s="221">
        <f t="shared" si="17"/>
        <v>99.326266666666655</v>
      </c>
      <c r="N165" s="210"/>
    </row>
    <row r="166" spans="1:14">
      <c r="A166" s="217" t="s">
        <v>273</v>
      </c>
      <c r="B166" s="218">
        <v>57</v>
      </c>
      <c r="C166" s="219">
        <v>63</v>
      </c>
      <c r="D166" s="220">
        <v>106</v>
      </c>
      <c r="E166" s="221">
        <v>148</v>
      </c>
      <c r="F166" s="210"/>
      <c r="G166" s="219">
        <f t="shared" si="12"/>
        <v>64.278899999999993</v>
      </c>
      <c r="H166" s="220">
        <f t="shared" si="13"/>
        <v>108.15179999999999</v>
      </c>
      <c r="I166" s="221">
        <f t="shared" si="14"/>
        <v>151.0044</v>
      </c>
      <c r="J166" s="210"/>
      <c r="K166" s="219">
        <f t="shared" si="15"/>
        <v>63.852599999999988</v>
      </c>
      <c r="L166" s="220">
        <f t="shared" si="16"/>
        <v>107.43453333333332</v>
      </c>
      <c r="M166" s="221">
        <f t="shared" si="17"/>
        <v>150.00293333333332</v>
      </c>
      <c r="N166" s="210"/>
    </row>
    <row r="167" spans="1:14">
      <c r="A167" s="217" t="s">
        <v>274</v>
      </c>
      <c r="B167" s="218">
        <v>32</v>
      </c>
      <c r="C167" s="219">
        <v>69</v>
      </c>
      <c r="D167" s="220">
        <v>102</v>
      </c>
      <c r="E167" s="221">
        <v>134</v>
      </c>
      <c r="F167" s="210"/>
      <c r="G167" s="219">
        <f t="shared" si="12"/>
        <v>70.400700000000001</v>
      </c>
      <c r="H167" s="220">
        <f t="shared" si="13"/>
        <v>104.0706</v>
      </c>
      <c r="I167" s="221">
        <f t="shared" si="14"/>
        <v>136.72020000000001</v>
      </c>
      <c r="J167" s="210"/>
      <c r="K167" s="219">
        <f t="shared" si="15"/>
        <v>69.933799999999991</v>
      </c>
      <c r="L167" s="220">
        <f t="shared" si="16"/>
        <v>103.38039999999998</v>
      </c>
      <c r="M167" s="221">
        <f t="shared" si="17"/>
        <v>135.81346666666664</v>
      </c>
      <c r="N167" s="210"/>
    </row>
    <row r="168" spans="1:14">
      <c r="A168" s="217" t="s">
        <v>275</v>
      </c>
      <c r="B168" s="218">
        <v>20</v>
      </c>
      <c r="C168" s="219">
        <v>31</v>
      </c>
      <c r="D168" s="220">
        <v>39</v>
      </c>
      <c r="E168" s="221">
        <v>48</v>
      </c>
      <c r="F168" s="210"/>
      <c r="G168" s="219">
        <f t="shared" si="12"/>
        <v>31.629300000000001</v>
      </c>
      <c r="H168" s="220">
        <f t="shared" si="13"/>
        <v>39.791699999999999</v>
      </c>
      <c r="I168" s="221">
        <f t="shared" si="14"/>
        <v>48.974400000000003</v>
      </c>
      <c r="J168" s="210"/>
      <c r="K168" s="219">
        <f t="shared" si="15"/>
        <v>31.419533333333327</v>
      </c>
      <c r="L168" s="220">
        <f t="shared" si="16"/>
        <v>39.527799999999992</v>
      </c>
      <c r="M168" s="221">
        <f t="shared" si="17"/>
        <v>48.649599999999992</v>
      </c>
      <c r="N168" s="210"/>
    </row>
    <row r="169" spans="1:14">
      <c r="A169" s="217" t="s">
        <v>276</v>
      </c>
      <c r="B169" s="218">
        <v>13</v>
      </c>
      <c r="C169" s="219">
        <v>29</v>
      </c>
      <c r="D169" s="220">
        <v>36</v>
      </c>
      <c r="E169" s="221">
        <v>44</v>
      </c>
      <c r="F169" s="210"/>
      <c r="G169" s="219">
        <f t="shared" si="12"/>
        <v>29.588699999999999</v>
      </c>
      <c r="H169" s="220">
        <f t="shared" si="13"/>
        <v>36.730800000000002</v>
      </c>
      <c r="I169" s="221">
        <f t="shared" si="14"/>
        <v>44.8932</v>
      </c>
      <c r="J169" s="210"/>
      <c r="K169" s="219">
        <f t="shared" si="15"/>
        <v>29.392466666666664</v>
      </c>
      <c r="L169" s="220">
        <f t="shared" si="16"/>
        <v>36.487199999999994</v>
      </c>
      <c r="M169" s="221">
        <f t="shared" si="17"/>
        <v>44.59546666666666</v>
      </c>
      <c r="N169" s="210"/>
    </row>
    <row r="170" spans="1:14">
      <c r="A170" s="217" t="s">
        <v>277</v>
      </c>
      <c r="B170" s="218">
        <v>3</v>
      </c>
      <c r="C170" s="219">
        <v>48</v>
      </c>
      <c r="D170" s="220">
        <v>68</v>
      </c>
      <c r="E170" s="221">
        <v>88</v>
      </c>
      <c r="F170" s="210"/>
      <c r="G170" s="219">
        <f t="shared" si="12"/>
        <v>48.974400000000003</v>
      </c>
      <c r="H170" s="220">
        <f t="shared" si="13"/>
        <v>69.380399999999995</v>
      </c>
      <c r="I170" s="221">
        <f t="shared" si="14"/>
        <v>89.7864</v>
      </c>
      <c r="J170" s="210"/>
      <c r="K170" s="219">
        <f t="shared" si="15"/>
        <v>48.649599999999992</v>
      </c>
      <c r="L170" s="220">
        <f t="shared" si="16"/>
        <v>68.920266666666663</v>
      </c>
      <c r="M170" s="221">
        <f t="shared" si="17"/>
        <v>89.190933333333319</v>
      </c>
      <c r="N170" s="210"/>
    </row>
    <row r="171" spans="1:14">
      <c r="A171" s="217" t="s">
        <v>278</v>
      </c>
      <c r="B171" s="218">
        <v>17</v>
      </c>
      <c r="C171" s="219">
        <v>34</v>
      </c>
      <c r="D171" s="220">
        <v>42</v>
      </c>
      <c r="E171" s="221">
        <v>51</v>
      </c>
      <c r="F171" s="210"/>
      <c r="G171" s="219">
        <f t="shared" si="12"/>
        <v>34.690199999999997</v>
      </c>
      <c r="H171" s="220">
        <f t="shared" si="13"/>
        <v>42.852600000000002</v>
      </c>
      <c r="I171" s="221">
        <f t="shared" si="14"/>
        <v>52.035299999999999</v>
      </c>
      <c r="J171" s="210"/>
      <c r="K171" s="219">
        <f t="shared" si="15"/>
        <v>34.460133333333332</v>
      </c>
      <c r="L171" s="220">
        <f t="shared" si="16"/>
        <v>42.568399999999997</v>
      </c>
      <c r="M171" s="221">
        <f t="shared" si="17"/>
        <v>51.69019999999999</v>
      </c>
      <c r="N171" s="210"/>
    </row>
    <row r="172" spans="1:14">
      <c r="A172" s="217" t="s">
        <v>279</v>
      </c>
      <c r="B172" s="218">
        <v>22</v>
      </c>
      <c r="C172" s="219">
        <v>17</v>
      </c>
      <c r="D172" s="220">
        <v>98</v>
      </c>
      <c r="E172" s="221">
        <v>180</v>
      </c>
      <c r="F172" s="210"/>
      <c r="G172" s="219">
        <f t="shared" ref="G172:G231" si="18">C172*(1+$H$12)^($H$11-$G$1)</f>
        <v>17.345099999999999</v>
      </c>
      <c r="H172" s="220">
        <f t="shared" ref="H172:H231" si="19">D172*(1+$H$12)^($H$11-$G$1)</f>
        <v>99.989400000000003</v>
      </c>
      <c r="I172" s="221">
        <f t="shared" ref="I172:I231" si="20">E172*(1+$H$12)^($H$11-$G$1)</f>
        <v>183.654</v>
      </c>
      <c r="J172" s="210"/>
      <c r="K172" s="219">
        <f t="shared" ref="K172:K231" si="21">C172*(((13-MONTH($L$11))/$L$12)*(1+$H$12)^(YEAR($L$11)-$G$1)+(($L$12-(13-MONTH($L$11)))/$L$12)*(1+$H$12)^((YEAR($L$11)+1)-$G$1))</f>
        <v>17.230066666666666</v>
      </c>
      <c r="L172" s="220">
        <f t="shared" ref="L172:L231" si="22">D172*(((13-MONTH($L$11))/$L$12)*(1+$H$12)^(YEAR($L$11)-$G$1)+(($L$12-(13-MONTH($L$11)))/$L$12)*(1+$H$12)^((YEAR($L$11)+1)-$G$1))</f>
        <v>99.326266666666655</v>
      </c>
      <c r="M172" s="221">
        <f t="shared" ref="M172:M231" si="23">E172*(((13-MONTH($L$11))/$L$12)*(1+$H$12)^(YEAR($L$11)-$G$1)+(($L$12-(13-MONTH($L$11)))/$L$12)*(1+$H$12)^((YEAR($L$11)+1)-$G$1))</f>
        <v>182.43599999999998</v>
      </c>
      <c r="N172" s="210"/>
    </row>
    <row r="173" spans="1:14">
      <c r="A173" s="217" t="s">
        <v>280</v>
      </c>
      <c r="B173" s="218">
        <v>271</v>
      </c>
      <c r="C173" s="219">
        <v>61</v>
      </c>
      <c r="D173" s="220">
        <v>99</v>
      </c>
      <c r="E173" s="221">
        <v>137</v>
      </c>
      <c r="F173" s="210"/>
      <c r="G173" s="219">
        <f t="shared" si="18"/>
        <v>62.238300000000002</v>
      </c>
      <c r="H173" s="220">
        <f t="shared" si="19"/>
        <v>101.0097</v>
      </c>
      <c r="I173" s="221">
        <f t="shared" si="20"/>
        <v>139.78110000000001</v>
      </c>
      <c r="J173" s="210"/>
      <c r="K173" s="219">
        <f t="shared" si="21"/>
        <v>61.825533333333325</v>
      </c>
      <c r="L173" s="220">
        <f t="shared" si="22"/>
        <v>100.33979999999998</v>
      </c>
      <c r="M173" s="221">
        <f t="shared" si="23"/>
        <v>138.85406666666665</v>
      </c>
      <c r="N173" s="210"/>
    </row>
    <row r="174" spans="1:14">
      <c r="A174" s="217" t="s">
        <v>281</v>
      </c>
      <c r="B174" s="218">
        <v>7</v>
      </c>
      <c r="C174" s="219">
        <v>36</v>
      </c>
      <c r="D174" s="220">
        <v>60</v>
      </c>
      <c r="E174" s="221">
        <v>83</v>
      </c>
      <c r="F174" s="210"/>
      <c r="G174" s="219">
        <f t="shared" si="18"/>
        <v>36.730800000000002</v>
      </c>
      <c r="H174" s="220">
        <f t="shared" si="19"/>
        <v>61.217999999999996</v>
      </c>
      <c r="I174" s="221">
        <f t="shared" si="20"/>
        <v>84.684899999999999</v>
      </c>
      <c r="J174" s="210"/>
      <c r="K174" s="219">
        <f t="shared" si="21"/>
        <v>36.487199999999994</v>
      </c>
      <c r="L174" s="220">
        <f t="shared" si="22"/>
        <v>60.811999999999991</v>
      </c>
      <c r="M174" s="221">
        <f t="shared" si="23"/>
        <v>84.123266666666652</v>
      </c>
      <c r="N174" s="210"/>
    </row>
    <row r="175" spans="1:14">
      <c r="A175" s="217" t="s">
        <v>282</v>
      </c>
      <c r="B175" s="218">
        <v>1462</v>
      </c>
      <c r="C175" s="219">
        <v>100</v>
      </c>
      <c r="D175" s="220">
        <v>167</v>
      </c>
      <c r="E175" s="221">
        <v>234</v>
      </c>
      <c r="F175" s="210"/>
      <c r="G175" s="219">
        <f t="shared" si="18"/>
        <v>102.03</v>
      </c>
      <c r="H175" s="220">
        <f t="shared" si="19"/>
        <v>170.39009999999999</v>
      </c>
      <c r="I175" s="221">
        <f t="shared" si="20"/>
        <v>238.75020000000001</v>
      </c>
      <c r="J175" s="210"/>
      <c r="K175" s="219">
        <f t="shared" si="21"/>
        <v>101.35333333333332</v>
      </c>
      <c r="L175" s="220">
        <f t="shared" si="22"/>
        <v>169.26006666666663</v>
      </c>
      <c r="M175" s="221">
        <f t="shared" si="23"/>
        <v>237.16679999999997</v>
      </c>
      <c r="N175" s="210"/>
    </row>
    <row r="176" spans="1:14">
      <c r="A176" s="217" t="s">
        <v>283</v>
      </c>
      <c r="B176" s="218">
        <v>18</v>
      </c>
      <c r="C176" s="219">
        <v>36</v>
      </c>
      <c r="D176" s="220">
        <v>45</v>
      </c>
      <c r="E176" s="221">
        <v>54</v>
      </c>
      <c r="F176" s="210"/>
      <c r="G176" s="219">
        <f t="shared" si="18"/>
        <v>36.730800000000002</v>
      </c>
      <c r="H176" s="220">
        <f t="shared" si="19"/>
        <v>45.913499999999999</v>
      </c>
      <c r="I176" s="221">
        <f t="shared" si="20"/>
        <v>55.096199999999996</v>
      </c>
      <c r="J176" s="210"/>
      <c r="K176" s="219">
        <f t="shared" si="21"/>
        <v>36.487199999999994</v>
      </c>
      <c r="L176" s="220">
        <f t="shared" si="22"/>
        <v>45.608999999999995</v>
      </c>
      <c r="M176" s="221">
        <f t="shared" si="23"/>
        <v>54.730799999999988</v>
      </c>
      <c r="N176" s="210"/>
    </row>
    <row r="177" spans="1:14">
      <c r="A177" s="217" t="s">
        <v>284</v>
      </c>
      <c r="B177" s="218">
        <v>49</v>
      </c>
      <c r="C177" s="219">
        <v>64</v>
      </c>
      <c r="D177" s="220">
        <v>85</v>
      </c>
      <c r="E177" s="221">
        <v>106</v>
      </c>
      <c r="F177" s="210"/>
      <c r="G177" s="219">
        <f t="shared" si="18"/>
        <v>65.299199999999999</v>
      </c>
      <c r="H177" s="220">
        <f t="shared" si="19"/>
        <v>86.725499999999997</v>
      </c>
      <c r="I177" s="221">
        <f t="shared" si="20"/>
        <v>108.15179999999999</v>
      </c>
      <c r="J177" s="210"/>
      <c r="K177" s="219">
        <f t="shared" si="21"/>
        <v>64.866133333333323</v>
      </c>
      <c r="L177" s="220">
        <f t="shared" si="22"/>
        <v>86.150333333333322</v>
      </c>
      <c r="M177" s="221">
        <f t="shared" si="23"/>
        <v>107.43453333333332</v>
      </c>
      <c r="N177" s="210"/>
    </row>
    <row r="178" spans="1:14">
      <c r="A178" s="217" t="s">
        <v>285</v>
      </c>
      <c r="B178" s="218">
        <v>19</v>
      </c>
      <c r="C178" s="219">
        <v>40</v>
      </c>
      <c r="D178" s="220">
        <v>72</v>
      </c>
      <c r="E178" s="221">
        <v>105</v>
      </c>
      <c r="F178" s="210"/>
      <c r="G178" s="219">
        <f t="shared" si="18"/>
        <v>40.811999999999998</v>
      </c>
      <c r="H178" s="220">
        <f t="shared" si="19"/>
        <v>73.461600000000004</v>
      </c>
      <c r="I178" s="221">
        <f t="shared" si="20"/>
        <v>107.1315</v>
      </c>
      <c r="J178" s="210"/>
      <c r="K178" s="219">
        <f t="shared" si="21"/>
        <v>40.541333333333327</v>
      </c>
      <c r="L178" s="220">
        <f t="shared" si="22"/>
        <v>72.974399999999989</v>
      </c>
      <c r="M178" s="221">
        <f t="shared" si="23"/>
        <v>106.42099999999998</v>
      </c>
      <c r="N178" s="210"/>
    </row>
    <row r="179" spans="1:14">
      <c r="A179" s="217" t="s">
        <v>43</v>
      </c>
      <c r="B179" s="218">
        <v>297</v>
      </c>
      <c r="C179" s="219">
        <v>53</v>
      </c>
      <c r="D179" s="220">
        <v>86</v>
      </c>
      <c r="E179" s="221">
        <v>119</v>
      </c>
      <c r="F179" s="210"/>
      <c r="G179" s="219">
        <f t="shared" si="18"/>
        <v>54.075899999999997</v>
      </c>
      <c r="H179" s="220">
        <f t="shared" si="19"/>
        <v>87.745800000000003</v>
      </c>
      <c r="I179" s="221">
        <f t="shared" si="20"/>
        <v>121.4157</v>
      </c>
      <c r="J179" s="210"/>
      <c r="K179" s="219">
        <f t="shared" si="21"/>
        <v>53.71726666666666</v>
      </c>
      <c r="L179" s="220">
        <f t="shared" si="22"/>
        <v>87.16386666666665</v>
      </c>
      <c r="M179" s="221">
        <f t="shared" si="23"/>
        <v>120.61046666666665</v>
      </c>
      <c r="N179" s="210"/>
    </row>
    <row r="180" spans="1:14">
      <c r="A180" s="217" t="s">
        <v>286</v>
      </c>
      <c r="B180" s="218">
        <v>128</v>
      </c>
      <c r="C180" s="219">
        <v>121</v>
      </c>
      <c r="D180" s="220">
        <v>190</v>
      </c>
      <c r="E180" s="221">
        <v>259</v>
      </c>
      <c r="F180" s="210"/>
      <c r="G180" s="219">
        <f t="shared" si="18"/>
        <v>123.4563</v>
      </c>
      <c r="H180" s="220">
        <f t="shared" si="19"/>
        <v>193.857</v>
      </c>
      <c r="I180" s="221">
        <f t="shared" si="20"/>
        <v>264.2577</v>
      </c>
      <c r="J180" s="210"/>
      <c r="K180" s="219">
        <f t="shared" si="21"/>
        <v>122.63753333333331</v>
      </c>
      <c r="L180" s="220">
        <f t="shared" si="22"/>
        <v>192.57133333333331</v>
      </c>
      <c r="M180" s="221">
        <f t="shared" si="23"/>
        <v>262.50513333333328</v>
      </c>
      <c r="N180" s="210"/>
    </row>
    <row r="181" spans="1:14">
      <c r="A181" s="217" t="s">
        <v>44</v>
      </c>
      <c r="B181" s="218">
        <v>1609</v>
      </c>
      <c r="C181" s="219">
        <v>99</v>
      </c>
      <c r="D181" s="220">
        <v>154</v>
      </c>
      <c r="E181" s="221">
        <v>209</v>
      </c>
      <c r="F181" s="210"/>
      <c r="G181" s="219">
        <f t="shared" si="18"/>
        <v>101.0097</v>
      </c>
      <c r="H181" s="220">
        <f t="shared" si="19"/>
        <v>157.12620000000001</v>
      </c>
      <c r="I181" s="221">
        <f t="shared" si="20"/>
        <v>213.24269999999999</v>
      </c>
      <c r="J181" s="210"/>
      <c r="K181" s="219">
        <f t="shared" si="21"/>
        <v>100.33979999999998</v>
      </c>
      <c r="L181" s="220">
        <f t="shared" si="22"/>
        <v>156.08413333333331</v>
      </c>
      <c r="M181" s="221">
        <f t="shared" si="23"/>
        <v>211.82846666666663</v>
      </c>
      <c r="N181" s="210"/>
    </row>
    <row r="182" spans="1:14">
      <c r="A182" s="217" t="s">
        <v>287</v>
      </c>
      <c r="B182" s="218">
        <v>6</v>
      </c>
      <c r="C182" s="219">
        <v>44</v>
      </c>
      <c r="D182" s="220">
        <v>57</v>
      </c>
      <c r="E182" s="221">
        <v>69</v>
      </c>
      <c r="F182" s="210"/>
      <c r="G182" s="219">
        <f t="shared" si="18"/>
        <v>44.8932</v>
      </c>
      <c r="H182" s="220">
        <f t="shared" si="19"/>
        <v>58.1571</v>
      </c>
      <c r="I182" s="221">
        <f t="shared" si="20"/>
        <v>70.400700000000001</v>
      </c>
      <c r="J182" s="210"/>
      <c r="K182" s="219">
        <f t="shared" si="21"/>
        <v>44.59546666666666</v>
      </c>
      <c r="L182" s="220">
        <f t="shared" si="22"/>
        <v>57.771399999999993</v>
      </c>
      <c r="M182" s="221">
        <f t="shared" si="23"/>
        <v>69.933799999999991</v>
      </c>
      <c r="N182" s="210"/>
    </row>
    <row r="183" spans="1:14">
      <c r="A183" s="217" t="s">
        <v>288</v>
      </c>
      <c r="B183" s="218">
        <v>517</v>
      </c>
      <c r="C183" s="219">
        <v>60</v>
      </c>
      <c r="D183" s="220">
        <v>90</v>
      </c>
      <c r="E183" s="221">
        <v>120</v>
      </c>
      <c r="F183" s="210"/>
      <c r="G183" s="219">
        <f t="shared" si="18"/>
        <v>61.217999999999996</v>
      </c>
      <c r="H183" s="220">
        <f t="shared" si="19"/>
        <v>91.826999999999998</v>
      </c>
      <c r="I183" s="221">
        <f t="shared" si="20"/>
        <v>122.43599999999999</v>
      </c>
      <c r="J183" s="210"/>
      <c r="K183" s="219">
        <f t="shared" si="21"/>
        <v>60.811999999999991</v>
      </c>
      <c r="L183" s="220">
        <f t="shared" si="22"/>
        <v>91.217999999999989</v>
      </c>
      <c r="M183" s="221">
        <f t="shared" si="23"/>
        <v>121.62399999999998</v>
      </c>
      <c r="N183" s="210"/>
    </row>
    <row r="184" spans="1:14">
      <c r="A184" s="217" t="s">
        <v>289</v>
      </c>
      <c r="B184" s="218">
        <v>67</v>
      </c>
      <c r="C184" s="219">
        <v>64</v>
      </c>
      <c r="D184" s="220">
        <v>91</v>
      </c>
      <c r="E184" s="221">
        <v>117</v>
      </c>
      <c r="F184" s="210"/>
      <c r="G184" s="219">
        <f t="shared" si="18"/>
        <v>65.299199999999999</v>
      </c>
      <c r="H184" s="220">
        <f t="shared" si="19"/>
        <v>92.847300000000004</v>
      </c>
      <c r="I184" s="221">
        <f t="shared" si="20"/>
        <v>119.3751</v>
      </c>
      <c r="J184" s="210"/>
      <c r="K184" s="219">
        <f t="shared" si="21"/>
        <v>64.866133333333323</v>
      </c>
      <c r="L184" s="220">
        <f t="shared" si="22"/>
        <v>92.231533333333317</v>
      </c>
      <c r="M184" s="221">
        <f t="shared" si="23"/>
        <v>118.58339999999998</v>
      </c>
      <c r="N184" s="210"/>
    </row>
    <row r="185" spans="1:14">
      <c r="A185" s="217" t="s">
        <v>290</v>
      </c>
      <c r="B185" s="218">
        <v>67</v>
      </c>
      <c r="C185" s="219">
        <v>39</v>
      </c>
      <c r="D185" s="220">
        <v>75</v>
      </c>
      <c r="E185" s="221">
        <v>111</v>
      </c>
      <c r="F185" s="210"/>
      <c r="G185" s="219">
        <f t="shared" si="18"/>
        <v>39.791699999999999</v>
      </c>
      <c r="H185" s="220">
        <f t="shared" si="19"/>
        <v>76.522499999999994</v>
      </c>
      <c r="I185" s="221">
        <f t="shared" si="20"/>
        <v>113.2533</v>
      </c>
      <c r="J185" s="210"/>
      <c r="K185" s="219">
        <f t="shared" si="21"/>
        <v>39.527799999999992</v>
      </c>
      <c r="L185" s="220">
        <f t="shared" si="22"/>
        <v>76.014999999999986</v>
      </c>
      <c r="M185" s="221">
        <f t="shared" si="23"/>
        <v>112.50219999999999</v>
      </c>
      <c r="N185" s="210"/>
    </row>
    <row r="186" spans="1:14">
      <c r="A186" s="217" t="s">
        <v>45</v>
      </c>
      <c r="B186" s="218">
        <v>81</v>
      </c>
      <c r="C186" s="219">
        <v>66</v>
      </c>
      <c r="D186" s="220">
        <v>100</v>
      </c>
      <c r="E186" s="221">
        <v>134</v>
      </c>
      <c r="F186" s="210"/>
      <c r="G186" s="219">
        <f t="shared" si="18"/>
        <v>67.339799999999997</v>
      </c>
      <c r="H186" s="220">
        <f t="shared" si="19"/>
        <v>102.03</v>
      </c>
      <c r="I186" s="221">
        <f t="shared" si="20"/>
        <v>136.72020000000001</v>
      </c>
      <c r="J186" s="210"/>
      <c r="K186" s="219">
        <f t="shared" si="21"/>
        <v>66.893199999999993</v>
      </c>
      <c r="L186" s="220">
        <f t="shared" si="22"/>
        <v>101.35333333333332</v>
      </c>
      <c r="M186" s="221">
        <f t="shared" si="23"/>
        <v>135.81346666666664</v>
      </c>
      <c r="N186" s="210"/>
    </row>
    <row r="187" spans="1:14">
      <c r="A187" s="217" t="s">
        <v>291</v>
      </c>
      <c r="B187" s="218">
        <v>99</v>
      </c>
      <c r="C187" s="219">
        <v>39</v>
      </c>
      <c r="D187" s="220">
        <v>63</v>
      </c>
      <c r="E187" s="221">
        <v>87</v>
      </c>
      <c r="F187" s="210"/>
      <c r="G187" s="219">
        <f t="shared" si="18"/>
        <v>39.791699999999999</v>
      </c>
      <c r="H187" s="220">
        <f t="shared" si="19"/>
        <v>64.278899999999993</v>
      </c>
      <c r="I187" s="221">
        <f t="shared" si="20"/>
        <v>88.766099999999994</v>
      </c>
      <c r="J187" s="210"/>
      <c r="K187" s="219">
        <f t="shared" si="21"/>
        <v>39.527799999999992</v>
      </c>
      <c r="L187" s="220">
        <f t="shared" si="22"/>
        <v>63.852599999999988</v>
      </c>
      <c r="M187" s="221">
        <f t="shared" si="23"/>
        <v>88.177399999999992</v>
      </c>
      <c r="N187" s="210"/>
    </row>
    <row r="188" spans="1:14">
      <c r="A188" s="217" t="s">
        <v>292</v>
      </c>
      <c r="B188" s="218">
        <v>30</v>
      </c>
      <c r="C188" s="219">
        <v>51</v>
      </c>
      <c r="D188" s="220">
        <v>81</v>
      </c>
      <c r="E188" s="221">
        <v>110</v>
      </c>
      <c r="F188" s="210"/>
      <c r="G188" s="219">
        <f t="shared" si="18"/>
        <v>52.035299999999999</v>
      </c>
      <c r="H188" s="220">
        <f t="shared" si="19"/>
        <v>82.644300000000001</v>
      </c>
      <c r="I188" s="221">
        <f t="shared" si="20"/>
        <v>112.233</v>
      </c>
      <c r="J188" s="210"/>
      <c r="K188" s="219">
        <f t="shared" si="21"/>
        <v>51.69019999999999</v>
      </c>
      <c r="L188" s="220">
        <f t="shared" si="22"/>
        <v>82.096199999999982</v>
      </c>
      <c r="M188" s="221">
        <f t="shared" si="23"/>
        <v>111.48866666666665</v>
      </c>
      <c r="N188" s="210"/>
    </row>
    <row r="189" spans="1:14">
      <c r="A189" s="217" t="s">
        <v>293</v>
      </c>
      <c r="B189" s="218">
        <v>100</v>
      </c>
      <c r="C189" s="219">
        <v>25</v>
      </c>
      <c r="D189" s="220">
        <v>95</v>
      </c>
      <c r="E189" s="221">
        <v>165</v>
      </c>
      <c r="F189" s="210"/>
      <c r="G189" s="219">
        <f t="shared" si="18"/>
        <v>25.5075</v>
      </c>
      <c r="H189" s="220">
        <f t="shared" si="19"/>
        <v>96.9285</v>
      </c>
      <c r="I189" s="221">
        <f t="shared" si="20"/>
        <v>168.34950000000001</v>
      </c>
      <c r="J189" s="210"/>
      <c r="K189" s="219">
        <f t="shared" si="21"/>
        <v>25.338333333333331</v>
      </c>
      <c r="L189" s="220">
        <f t="shared" si="22"/>
        <v>96.285666666666657</v>
      </c>
      <c r="M189" s="221">
        <f t="shared" si="23"/>
        <v>167.23299999999998</v>
      </c>
      <c r="N189" s="210"/>
    </row>
    <row r="190" spans="1:14">
      <c r="A190" s="217" t="s">
        <v>58</v>
      </c>
      <c r="B190" s="218">
        <v>180</v>
      </c>
      <c r="C190" s="219">
        <v>90</v>
      </c>
      <c r="D190" s="220">
        <v>156</v>
      </c>
      <c r="E190" s="221">
        <v>222</v>
      </c>
      <c r="F190" s="210"/>
      <c r="G190" s="219">
        <f t="shared" si="18"/>
        <v>91.826999999999998</v>
      </c>
      <c r="H190" s="220">
        <f t="shared" si="19"/>
        <v>159.16679999999999</v>
      </c>
      <c r="I190" s="221">
        <f t="shared" si="20"/>
        <v>226.50659999999999</v>
      </c>
      <c r="J190" s="210"/>
      <c r="K190" s="219">
        <f t="shared" si="21"/>
        <v>91.217999999999989</v>
      </c>
      <c r="L190" s="220">
        <f t="shared" si="22"/>
        <v>158.11119999999997</v>
      </c>
      <c r="M190" s="221">
        <f t="shared" si="23"/>
        <v>225.00439999999998</v>
      </c>
      <c r="N190" s="210"/>
    </row>
    <row r="191" spans="1:14">
      <c r="A191" s="217" t="s">
        <v>294</v>
      </c>
      <c r="B191" s="218">
        <v>245</v>
      </c>
      <c r="C191" s="219">
        <v>77</v>
      </c>
      <c r="D191" s="220">
        <v>116</v>
      </c>
      <c r="E191" s="221">
        <v>155</v>
      </c>
      <c r="F191" s="210"/>
      <c r="G191" s="219">
        <f t="shared" si="18"/>
        <v>78.563100000000006</v>
      </c>
      <c r="H191" s="220">
        <f t="shared" si="19"/>
        <v>118.3548</v>
      </c>
      <c r="I191" s="221">
        <f t="shared" si="20"/>
        <v>158.1465</v>
      </c>
      <c r="J191" s="210"/>
      <c r="K191" s="219">
        <f t="shared" si="21"/>
        <v>78.042066666666656</v>
      </c>
      <c r="L191" s="220">
        <f t="shared" si="22"/>
        <v>117.56986666666666</v>
      </c>
      <c r="M191" s="221">
        <f t="shared" si="23"/>
        <v>157.09766666666664</v>
      </c>
      <c r="N191" s="210"/>
    </row>
    <row r="192" spans="1:14">
      <c r="A192" s="217" t="s">
        <v>295</v>
      </c>
      <c r="B192" s="218">
        <v>113</v>
      </c>
      <c r="C192" s="219">
        <v>85</v>
      </c>
      <c r="D192" s="220">
        <v>140</v>
      </c>
      <c r="E192" s="221">
        <v>195</v>
      </c>
      <c r="F192" s="210"/>
      <c r="G192" s="219">
        <f t="shared" si="18"/>
        <v>86.725499999999997</v>
      </c>
      <c r="H192" s="220">
        <f t="shared" si="19"/>
        <v>142.84199999999998</v>
      </c>
      <c r="I192" s="221">
        <f t="shared" si="20"/>
        <v>198.95849999999999</v>
      </c>
      <c r="J192" s="210"/>
      <c r="K192" s="219">
        <f t="shared" si="21"/>
        <v>86.150333333333322</v>
      </c>
      <c r="L192" s="220">
        <f t="shared" si="22"/>
        <v>141.89466666666664</v>
      </c>
      <c r="M192" s="221">
        <f t="shared" si="23"/>
        <v>197.63899999999998</v>
      </c>
      <c r="N192" s="210"/>
    </row>
    <row r="193" spans="1:14">
      <c r="A193" s="217" t="s">
        <v>46</v>
      </c>
      <c r="B193" s="218">
        <v>1784</v>
      </c>
      <c r="C193" s="219">
        <v>80</v>
      </c>
      <c r="D193" s="220">
        <v>126</v>
      </c>
      <c r="E193" s="221">
        <v>172</v>
      </c>
      <c r="F193" s="210"/>
      <c r="G193" s="219">
        <f t="shared" si="18"/>
        <v>81.623999999999995</v>
      </c>
      <c r="H193" s="220">
        <f t="shared" si="19"/>
        <v>128.55779999999999</v>
      </c>
      <c r="I193" s="221">
        <f t="shared" si="20"/>
        <v>175.49160000000001</v>
      </c>
      <c r="J193" s="210"/>
      <c r="K193" s="219">
        <f t="shared" si="21"/>
        <v>81.082666666666654</v>
      </c>
      <c r="L193" s="220">
        <f t="shared" si="22"/>
        <v>127.70519999999998</v>
      </c>
      <c r="M193" s="221">
        <f t="shared" si="23"/>
        <v>174.3277333333333</v>
      </c>
      <c r="N193" s="210"/>
    </row>
    <row r="194" spans="1:14">
      <c r="A194" s="217" t="s">
        <v>296</v>
      </c>
      <c r="B194" s="218">
        <v>95</v>
      </c>
      <c r="C194" s="219">
        <v>49</v>
      </c>
      <c r="D194" s="220">
        <v>79</v>
      </c>
      <c r="E194" s="221">
        <v>108</v>
      </c>
      <c r="F194" s="210"/>
      <c r="G194" s="219">
        <f t="shared" si="18"/>
        <v>49.994700000000002</v>
      </c>
      <c r="H194" s="220">
        <f t="shared" si="19"/>
        <v>80.603700000000003</v>
      </c>
      <c r="I194" s="221">
        <f t="shared" si="20"/>
        <v>110.19239999999999</v>
      </c>
      <c r="J194" s="210"/>
      <c r="K194" s="219">
        <f t="shared" si="21"/>
        <v>49.663133333333327</v>
      </c>
      <c r="L194" s="220">
        <f t="shared" si="22"/>
        <v>80.069133333333326</v>
      </c>
      <c r="M194" s="221">
        <f t="shared" si="23"/>
        <v>109.46159999999998</v>
      </c>
      <c r="N194" s="210"/>
    </row>
    <row r="195" spans="1:14">
      <c r="A195" s="217" t="s">
        <v>297</v>
      </c>
      <c r="B195" s="218">
        <v>14</v>
      </c>
      <c r="C195" s="219">
        <v>42</v>
      </c>
      <c r="D195" s="220">
        <v>58</v>
      </c>
      <c r="E195" s="221">
        <v>74</v>
      </c>
      <c r="F195" s="210"/>
      <c r="G195" s="219">
        <f t="shared" si="18"/>
        <v>42.852600000000002</v>
      </c>
      <c r="H195" s="220">
        <f t="shared" si="19"/>
        <v>59.177399999999999</v>
      </c>
      <c r="I195" s="221">
        <f t="shared" si="20"/>
        <v>75.502200000000002</v>
      </c>
      <c r="J195" s="210"/>
      <c r="K195" s="219">
        <f t="shared" si="21"/>
        <v>42.568399999999997</v>
      </c>
      <c r="L195" s="220">
        <f t="shared" si="22"/>
        <v>58.784933333333328</v>
      </c>
      <c r="M195" s="221">
        <f t="shared" si="23"/>
        <v>75.001466666666659</v>
      </c>
      <c r="N195" s="210"/>
    </row>
    <row r="196" spans="1:14">
      <c r="A196" s="217" t="s">
        <v>298</v>
      </c>
      <c r="B196" s="218">
        <v>221</v>
      </c>
      <c r="C196" s="219">
        <v>58</v>
      </c>
      <c r="D196" s="220">
        <v>92</v>
      </c>
      <c r="E196" s="221">
        <v>126</v>
      </c>
      <c r="F196" s="210"/>
      <c r="G196" s="219">
        <f t="shared" si="18"/>
        <v>59.177399999999999</v>
      </c>
      <c r="H196" s="220">
        <f t="shared" si="19"/>
        <v>93.867599999999996</v>
      </c>
      <c r="I196" s="221">
        <f t="shared" si="20"/>
        <v>128.55779999999999</v>
      </c>
      <c r="J196" s="210"/>
      <c r="K196" s="219">
        <f t="shared" si="21"/>
        <v>58.784933333333328</v>
      </c>
      <c r="L196" s="220">
        <f t="shared" si="22"/>
        <v>93.245066666666645</v>
      </c>
      <c r="M196" s="221">
        <f t="shared" si="23"/>
        <v>127.70519999999998</v>
      </c>
      <c r="N196" s="210"/>
    </row>
    <row r="197" spans="1:14">
      <c r="A197" s="217" t="s">
        <v>299</v>
      </c>
      <c r="B197" s="218">
        <v>34</v>
      </c>
      <c r="C197" s="219">
        <v>53</v>
      </c>
      <c r="D197" s="220">
        <v>85</v>
      </c>
      <c r="E197" s="221">
        <v>117</v>
      </c>
      <c r="F197" s="210"/>
      <c r="G197" s="219">
        <f t="shared" si="18"/>
        <v>54.075899999999997</v>
      </c>
      <c r="H197" s="220">
        <f t="shared" si="19"/>
        <v>86.725499999999997</v>
      </c>
      <c r="I197" s="221">
        <f t="shared" si="20"/>
        <v>119.3751</v>
      </c>
      <c r="J197" s="210"/>
      <c r="K197" s="219">
        <f t="shared" si="21"/>
        <v>53.71726666666666</v>
      </c>
      <c r="L197" s="220">
        <f t="shared" si="22"/>
        <v>86.150333333333322</v>
      </c>
      <c r="M197" s="221">
        <f t="shared" si="23"/>
        <v>118.58339999999998</v>
      </c>
      <c r="N197" s="210"/>
    </row>
    <row r="198" spans="1:14">
      <c r="A198" s="217" t="s">
        <v>300</v>
      </c>
      <c r="B198" s="218">
        <v>27</v>
      </c>
      <c r="C198" s="219">
        <v>64</v>
      </c>
      <c r="D198" s="220">
        <v>104</v>
      </c>
      <c r="E198" s="221">
        <v>144</v>
      </c>
      <c r="F198" s="210"/>
      <c r="G198" s="219">
        <f t="shared" si="18"/>
        <v>65.299199999999999</v>
      </c>
      <c r="H198" s="220">
        <f t="shared" si="19"/>
        <v>106.1112</v>
      </c>
      <c r="I198" s="221">
        <f t="shared" si="20"/>
        <v>146.92320000000001</v>
      </c>
      <c r="J198" s="210"/>
      <c r="K198" s="219">
        <f t="shared" si="21"/>
        <v>64.866133333333323</v>
      </c>
      <c r="L198" s="220">
        <f t="shared" si="22"/>
        <v>105.40746666666665</v>
      </c>
      <c r="M198" s="221">
        <f t="shared" si="23"/>
        <v>145.94879999999998</v>
      </c>
      <c r="N198" s="210"/>
    </row>
    <row r="199" spans="1:14">
      <c r="A199" s="217" t="s">
        <v>47</v>
      </c>
      <c r="B199" s="218">
        <v>35</v>
      </c>
      <c r="C199" s="219">
        <v>74</v>
      </c>
      <c r="D199" s="220">
        <v>106</v>
      </c>
      <c r="E199" s="221">
        <v>139</v>
      </c>
      <c r="F199" s="210"/>
      <c r="G199" s="219">
        <f t="shared" si="18"/>
        <v>75.502200000000002</v>
      </c>
      <c r="H199" s="220">
        <f t="shared" si="19"/>
        <v>108.15179999999999</v>
      </c>
      <c r="I199" s="221">
        <f t="shared" si="20"/>
        <v>141.82169999999999</v>
      </c>
      <c r="J199" s="210"/>
      <c r="K199" s="219">
        <f t="shared" si="21"/>
        <v>75.001466666666659</v>
      </c>
      <c r="L199" s="220">
        <f t="shared" si="22"/>
        <v>107.43453333333332</v>
      </c>
      <c r="M199" s="221">
        <f t="shared" si="23"/>
        <v>140.88113333333331</v>
      </c>
      <c r="N199" s="210"/>
    </row>
    <row r="200" spans="1:14">
      <c r="A200" s="217" t="s">
        <v>301</v>
      </c>
      <c r="B200" s="218">
        <v>79</v>
      </c>
      <c r="C200" s="219">
        <v>54</v>
      </c>
      <c r="D200" s="220">
        <v>81</v>
      </c>
      <c r="E200" s="221">
        <v>108</v>
      </c>
      <c r="F200" s="210"/>
      <c r="G200" s="219">
        <f t="shared" si="18"/>
        <v>55.096199999999996</v>
      </c>
      <c r="H200" s="220">
        <f t="shared" si="19"/>
        <v>82.644300000000001</v>
      </c>
      <c r="I200" s="221">
        <f t="shared" si="20"/>
        <v>110.19239999999999</v>
      </c>
      <c r="J200" s="210"/>
      <c r="K200" s="219">
        <f t="shared" si="21"/>
        <v>54.730799999999988</v>
      </c>
      <c r="L200" s="220">
        <f t="shared" si="22"/>
        <v>82.096199999999982</v>
      </c>
      <c r="M200" s="221">
        <f t="shared" si="23"/>
        <v>109.46159999999998</v>
      </c>
      <c r="N200" s="210"/>
    </row>
    <row r="201" spans="1:14">
      <c r="A201" s="217" t="s">
        <v>302</v>
      </c>
      <c r="B201" s="218">
        <v>6</v>
      </c>
      <c r="C201" s="219">
        <v>28</v>
      </c>
      <c r="D201" s="220">
        <v>36</v>
      </c>
      <c r="E201" s="221">
        <v>44</v>
      </c>
      <c r="F201" s="210"/>
      <c r="G201" s="219">
        <f t="shared" si="18"/>
        <v>28.5684</v>
      </c>
      <c r="H201" s="220">
        <f t="shared" si="19"/>
        <v>36.730800000000002</v>
      </c>
      <c r="I201" s="221">
        <f t="shared" si="20"/>
        <v>44.8932</v>
      </c>
      <c r="J201" s="210"/>
      <c r="K201" s="219">
        <f t="shared" si="21"/>
        <v>28.378933333333329</v>
      </c>
      <c r="L201" s="220">
        <f t="shared" si="22"/>
        <v>36.487199999999994</v>
      </c>
      <c r="M201" s="221">
        <f t="shared" si="23"/>
        <v>44.59546666666666</v>
      </c>
      <c r="N201" s="210"/>
    </row>
    <row r="202" spans="1:14">
      <c r="A202" s="217" t="s">
        <v>303</v>
      </c>
      <c r="B202" s="218">
        <v>185</v>
      </c>
      <c r="C202" s="219">
        <v>56</v>
      </c>
      <c r="D202" s="220">
        <v>86</v>
      </c>
      <c r="E202" s="221">
        <v>116</v>
      </c>
      <c r="F202" s="210"/>
      <c r="G202" s="219">
        <f t="shared" si="18"/>
        <v>57.136800000000001</v>
      </c>
      <c r="H202" s="220">
        <f t="shared" si="19"/>
        <v>87.745800000000003</v>
      </c>
      <c r="I202" s="221">
        <f t="shared" si="20"/>
        <v>118.3548</v>
      </c>
      <c r="J202" s="210"/>
      <c r="K202" s="219">
        <f t="shared" si="21"/>
        <v>56.757866666666658</v>
      </c>
      <c r="L202" s="220">
        <f t="shared" si="22"/>
        <v>87.16386666666665</v>
      </c>
      <c r="M202" s="221">
        <f t="shared" si="23"/>
        <v>117.56986666666666</v>
      </c>
      <c r="N202" s="210"/>
    </row>
    <row r="203" spans="1:14">
      <c r="A203" s="217" t="s">
        <v>304</v>
      </c>
      <c r="B203" s="218">
        <v>117</v>
      </c>
      <c r="C203" s="219">
        <v>36</v>
      </c>
      <c r="D203" s="220">
        <v>57</v>
      </c>
      <c r="E203" s="221">
        <v>78</v>
      </c>
      <c r="F203" s="210"/>
      <c r="G203" s="219">
        <f t="shared" si="18"/>
        <v>36.730800000000002</v>
      </c>
      <c r="H203" s="220">
        <f t="shared" si="19"/>
        <v>58.1571</v>
      </c>
      <c r="I203" s="221">
        <f t="shared" si="20"/>
        <v>79.583399999999997</v>
      </c>
      <c r="J203" s="210"/>
      <c r="K203" s="219">
        <f t="shared" si="21"/>
        <v>36.487199999999994</v>
      </c>
      <c r="L203" s="220">
        <f t="shared" si="22"/>
        <v>57.771399999999993</v>
      </c>
      <c r="M203" s="221">
        <f t="shared" si="23"/>
        <v>79.055599999999984</v>
      </c>
      <c r="N203" s="210"/>
    </row>
    <row r="204" spans="1:14">
      <c r="A204" s="217" t="s">
        <v>305</v>
      </c>
      <c r="B204" s="218">
        <v>135</v>
      </c>
      <c r="C204" s="219">
        <v>60</v>
      </c>
      <c r="D204" s="220">
        <v>94</v>
      </c>
      <c r="E204" s="221">
        <v>128</v>
      </c>
      <c r="F204" s="210"/>
      <c r="G204" s="219">
        <f t="shared" si="18"/>
        <v>61.217999999999996</v>
      </c>
      <c r="H204" s="220">
        <f t="shared" si="19"/>
        <v>95.908199999999994</v>
      </c>
      <c r="I204" s="221">
        <f t="shared" si="20"/>
        <v>130.5984</v>
      </c>
      <c r="J204" s="210"/>
      <c r="K204" s="219">
        <f t="shared" si="21"/>
        <v>60.811999999999991</v>
      </c>
      <c r="L204" s="220">
        <f t="shared" si="22"/>
        <v>95.272133333333315</v>
      </c>
      <c r="M204" s="221">
        <f t="shared" si="23"/>
        <v>129.73226666666665</v>
      </c>
      <c r="N204" s="210"/>
    </row>
    <row r="205" spans="1:14">
      <c r="A205" s="217" t="s">
        <v>306</v>
      </c>
      <c r="B205" s="218">
        <v>1118</v>
      </c>
      <c r="C205" s="219">
        <v>59</v>
      </c>
      <c r="D205" s="220">
        <v>111</v>
      </c>
      <c r="E205" s="221">
        <v>162</v>
      </c>
      <c r="F205" s="210"/>
      <c r="G205" s="219">
        <f t="shared" si="18"/>
        <v>60.197699999999998</v>
      </c>
      <c r="H205" s="220">
        <f t="shared" si="19"/>
        <v>113.2533</v>
      </c>
      <c r="I205" s="221">
        <f t="shared" si="20"/>
        <v>165.2886</v>
      </c>
      <c r="J205" s="210"/>
      <c r="K205" s="219">
        <f t="shared" si="21"/>
        <v>59.798466666666656</v>
      </c>
      <c r="L205" s="220">
        <f t="shared" si="22"/>
        <v>112.50219999999999</v>
      </c>
      <c r="M205" s="221">
        <f t="shared" si="23"/>
        <v>164.19239999999996</v>
      </c>
      <c r="N205" s="210"/>
    </row>
    <row r="206" spans="1:14">
      <c r="A206" s="217" t="s">
        <v>307</v>
      </c>
      <c r="B206" s="218">
        <v>100</v>
      </c>
      <c r="C206" s="219">
        <v>31</v>
      </c>
      <c r="D206" s="220">
        <v>44</v>
      </c>
      <c r="E206" s="221">
        <v>57</v>
      </c>
      <c r="F206" s="210"/>
      <c r="G206" s="219">
        <f t="shared" si="18"/>
        <v>31.629300000000001</v>
      </c>
      <c r="H206" s="220">
        <f t="shared" si="19"/>
        <v>44.8932</v>
      </c>
      <c r="I206" s="221">
        <f t="shared" si="20"/>
        <v>58.1571</v>
      </c>
      <c r="J206" s="210"/>
      <c r="K206" s="219">
        <f t="shared" si="21"/>
        <v>31.419533333333327</v>
      </c>
      <c r="L206" s="220">
        <f t="shared" si="22"/>
        <v>44.59546666666666</v>
      </c>
      <c r="M206" s="221">
        <f t="shared" si="23"/>
        <v>57.771399999999993</v>
      </c>
      <c r="N206" s="210"/>
    </row>
    <row r="207" spans="1:14">
      <c r="A207" s="217" t="s">
        <v>48</v>
      </c>
      <c r="B207" s="218">
        <v>28</v>
      </c>
      <c r="C207" s="219">
        <v>61</v>
      </c>
      <c r="D207" s="220">
        <v>112</v>
      </c>
      <c r="E207" s="221">
        <v>162</v>
      </c>
      <c r="F207" s="210"/>
      <c r="G207" s="219">
        <f t="shared" si="18"/>
        <v>62.238300000000002</v>
      </c>
      <c r="H207" s="220">
        <f t="shared" si="19"/>
        <v>114.2736</v>
      </c>
      <c r="I207" s="221">
        <f t="shared" si="20"/>
        <v>165.2886</v>
      </c>
      <c r="J207" s="210"/>
      <c r="K207" s="219">
        <f t="shared" si="21"/>
        <v>61.825533333333325</v>
      </c>
      <c r="L207" s="220">
        <f t="shared" si="22"/>
        <v>113.51573333333332</v>
      </c>
      <c r="M207" s="221">
        <f t="shared" si="23"/>
        <v>164.19239999999996</v>
      </c>
      <c r="N207" s="210"/>
    </row>
    <row r="208" spans="1:14">
      <c r="A208" s="217" t="s">
        <v>308</v>
      </c>
      <c r="B208" s="218">
        <v>15</v>
      </c>
      <c r="C208" s="219">
        <v>84</v>
      </c>
      <c r="D208" s="220">
        <v>125</v>
      </c>
      <c r="E208" s="221">
        <v>165</v>
      </c>
      <c r="F208" s="210"/>
      <c r="G208" s="219">
        <f t="shared" si="18"/>
        <v>85.705200000000005</v>
      </c>
      <c r="H208" s="220">
        <f t="shared" si="19"/>
        <v>127.53749999999999</v>
      </c>
      <c r="I208" s="221">
        <f t="shared" si="20"/>
        <v>168.34950000000001</v>
      </c>
      <c r="J208" s="210"/>
      <c r="K208" s="219">
        <f t="shared" si="21"/>
        <v>85.136799999999994</v>
      </c>
      <c r="L208" s="220">
        <f t="shared" si="22"/>
        <v>126.69166666666665</v>
      </c>
      <c r="M208" s="221">
        <f t="shared" si="23"/>
        <v>167.23299999999998</v>
      </c>
      <c r="N208" s="210"/>
    </row>
    <row r="209" spans="1:14">
      <c r="A209" s="217" t="s">
        <v>309</v>
      </c>
      <c r="B209" s="218">
        <v>44</v>
      </c>
      <c r="C209" s="219">
        <v>66</v>
      </c>
      <c r="D209" s="220">
        <v>97</v>
      </c>
      <c r="E209" s="221">
        <v>128</v>
      </c>
      <c r="F209" s="210"/>
      <c r="G209" s="219">
        <f t="shared" si="18"/>
        <v>67.339799999999997</v>
      </c>
      <c r="H209" s="220">
        <f t="shared" si="19"/>
        <v>98.969099999999997</v>
      </c>
      <c r="I209" s="221">
        <f t="shared" si="20"/>
        <v>130.5984</v>
      </c>
      <c r="J209" s="210"/>
      <c r="K209" s="219">
        <f t="shared" si="21"/>
        <v>66.893199999999993</v>
      </c>
      <c r="L209" s="220">
        <f t="shared" si="22"/>
        <v>98.312733333333313</v>
      </c>
      <c r="M209" s="221">
        <f t="shared" si="23"/>
        <v>129.73226666666665</v>
      </c>
      <c r="N209" s="210"/>
    </row>
    <row r="210" spans="1:14">
      <c r="A210" s="217" t="s">
        <v>310</v>
      </c>
      <c r="B210" s="218">
        <v>27</v>
      </c>
      <c r="C210" s="219">
        <v>68</v>
      </c>
      <c r="D210" s="220">
        <v>101</v>
      </c>
      <c r="E210" s="221">
        <v>133</v>
      </c>
      <c r="F210" s="210"/>
      <c r="G210" s="219">
        <f t="shared" si="18"/>
        <v>69.380399999999995</v>
      </c>
      <c r="H210" s="220">
        <f t="shared" si="19"/>
        <v>103.05029999999999</v>
      </c>
      <c r="I210" s="221">
        <f t="shared" si="20"/>
        <v>135.69989999999999</v>
      </c>
      <c r="J210" s="210"/>
      <c r="K210" s="219">
        <f t="shared" si="21"/>
        <v>68.920266666666663</v>
      </c>
      <c r="L210" s="220">
        <f t="shared" si="22"/>
        <v>102.36686666666665</v>
      </c>
      <c r="M210" s="221">
        <f t="shared" si="23"/>
        <v>134.79993333333331</v>
      </c>
      <c r="N210" s="210"/>
    </row>
    <row r="211" spans="1:14">
      <c r="A211" s="217" t="s">
        <v>311</v>
      </c>
      <c r="B211" s="218">
        <v>11</v>
      </c>
      <c r="C211" s="219">
        <v>28</v>
      </c>
      <c r="D211" s="220">
        <v>36</v>
      </c>
      <c r="E211" s="221">
        <v>43</v>
      </c>
      <c r="F211" s="210"/>
      <c r="G211" s="219">
        <f t="shared" si="18"/>
        <v>28.5684</v>
      </c>
      <c r="H211" s="220">
        <f t="shared" si="19"/>
        <v>36.730800000000002</v>
      </c>
      <c r="I211" s="221">
        <f t="shared" si="20"/>
        <v>43.872900000000001</v>
      </c>
      <c r="J211" s="210"/>
      <c r="K211" s="219">
        <f t="shared" si="21"/>
        <v>28.378933333333329</v>
      </c>
      <c r="L211" s="220">
        <f t="shared" si="22"/>
        <v>36.487199999999994</v>
      </c>
      <c r="M211" s="221">
        <f t="shared" si="23"/>
        <v>43.581933333333325</v>
      </c>
      <c r="N211" s="210"/>
    </row>
    <row r="212" spans="1:14">
      <c r="A212" s="217" t="s">
        <v>312</v>
      </c>
      <c r="B212" s="218">
        <v>6</v>
      </c>
      <c r="C212" s="219">
        <v>123</v>
      </c>
      <c r="D212" s="220">
        <v>159</v>
      </c>
      <c r="E212" s="221">
        <v>196</v>
      </c>
      <c r="F212" s="210"/>
      <c r="G212" s="219">
        <f t="shared" si="18"/>
        <v>125.4969</v>
      </c>
      <c r="H212" s="220">
        <f t="shared" si="19"/>
        <v>162.2277</v>
      </c>
      <c r="I212" s="221">
        <f t="shared" si="20"/>
        <v>199.97880000000001</v>
      </c>
      <c r="J212" s="210"/>
      <c r="K212" s="219">
        <f t="shared" si="21"/>
        <v>124.66459999999998</v>
      </c>
      <c r="L212" s="220">
        <f t="shared" si="22"/>
        <v>161.15179999999998</v>
      </c>
      <c r="M212" s="221">
        <f t="shared" si="23"/>
        <v>198.65253333333331</v>
      </c>
      <c r="N212" s="210"/>
    </row>
    <row r="213" spans="1:14">
      <c r="A213" s="217" t="s">
        <v>313</v>
      </c>
      <c r="B213" s="218">
        <v>35</v>
      </c>
      <c r="C213" s="219">
        <v>59</v>
      </c>
      <c r="D213" s="220">
        <v>89</v>
      </c>
      <c r="E213" s="221">
        <v>118</v>
      </c>
      <c r="F213" s="210"/>
      <c r="G213" s="219">
        <f t="shared" si="18"/>
        <v>60.197699999999998</v>
      </c>
      <c r="H213" s="220">
        <f t="shared" si="19"/>
        <v>90.806699999999992</v>
      </c>
      <c r="I213" s="221">
        <f t="shared" si="20"/>
        <v>120.3954</v>
      </c>
      <c r="J213" s="210"/>
      <c r="K213" s="219">
        <f t="shared" si="21"/>
        <v>59.798466666666656</v>
      </c>
      <c r="L213" s="220">
        <f t="shared" si="22"/>
        <v>90.204466666666647</v>
      </c>
      <c r="M213" s="221">
        <f t="shared" si="23"/>
        <v>119.59693333333331</v>
      </c>
      <c r="N213" s="210"/>
    </row>
    <row r="214" spans="1:14">
      <c r="A214" s="217" t="s">
        <v>49</v>
      </c>
      <c r="B214" s="218">
        <v>166</v>
      </c>
      <c r="C214" s="219">
        <v>74</v>
      </c>
      <c r="D214" s="220">
        <v>114</v>
      </c>
      <c r="E214" s="221">
        <v>154</v>
      </c>
      <c r="F214" s="210"/>
      <c r="G214" s="219">
        <f t="shared" si="18"/>
        <v>75.502200000000002</v>
      </c>
      <c r="H214" s="220">
        <f t="shared" si="19"/>
        <v>116.3142</v>
      </c>
      <c r="I214" s="221">
        <f t="shared" si="20"/>
        <v>157.12620000000001</v>
      </c>
      <c r="J214" s="210"/>
      <c r="K214" s="219">
        <f t="shared" si="21"/>
        <v>75.001466666666659</v>
      </c>
      <c r="L214" s="220">
        <f t="shared" si="22"/>
        <v>115.54279999999999</v>
      </c>
      <c r="M214" s="221">
        <f t="shared" si="23"/>
        <v>156.08413333333331</v>
      </c>
      <c r="N214" s="210"/>
    </row>
    <row r="215" spans="1:14">
      <c r="A215" s="217" t="s">
        <v>314</v>
      </c>
      <c r="B215" s="218">
        <v>16</v>
      </c>
      <c r="C215" s="219">
        <v>63</v>
      </c>
      <c r="D215" s="220">
        <v>77</v>
      </c>
      <c r="E215" s="221">
        <v>91</v>
      </c>
      <c r="F215" s="210"/>
      <c r="G215" s="219">
        <f t="shared" si="18"/>
        <v>64.278899999999993</v>
      </c>
      <c r="H215" s="220">
        <f t="shared" si="19"/>
        <v>78.563100000000006</v>
      </c>
      <c r="I215" s="221">
        <f t="shared" si="20"/>
        <v>92.847300000000004</v>
      </c>
      <c r="J215" s="210"/>
      <c r="K215" s="219">
        <f t="shared" si="21"/>
        <v>63.852599999999988</v>
      </c>
      <c r="L215" s="220">
        <f t="shared" si="22"/>
        <v>78.042066666666656</v>
      </c>
      <c r="M215" s="221">
        <f t="shared" si="23"/>
        <v>92.231533333333317</v>
      </c>
      <c r="N215" s="210"/>
    </row>
    <row r="216" spans="1:14">
      <c r="A216" s="217" t="s">
        <v>315</v>
      </c>
      <c r="B216" s="218">
        <v>35</v>
      </c>
      <c r="C216" s="219">
        <v>27</v>
      </c>
      <c r="D216" s="220">
        <v>34</v>
      </c>
      <c r="E216" s="221">
        <v>40</v>
      </c>
      <c r="F216" s="210"/>
      <c r="G216" s="219">
        <f t="shared" si="18"/>
        <v>27.548099999999998</v>
      </c>
      <c r="H216" s="220">
        <f t="shared" si="19"/>
        <v>34.690199999999997</v>
      </c>
      <c r="I216" s="221">
        <f t="shared" si="20"/>
        <v>40.811999999999998</v>
      </c>
      <c r="J216" s="210"/>
      <c r="K216" s="219">
        <f t="shared" si="21"/>
        <v>27.365399999999994</v>
      </c>
      <c r="L216" s="220">
        <f t="shared" si="22"/>
        <v>34.460133333333332</v>
      </c>
      <c r="M216" s="221">
        <f t="shared" si="23"/>
        <v>40.541333333333327</v>
      </c>
      <c r="N216" s="210"/>
    </row>
    <row r="217" spans="1:14">
      <c r="A217" s="217" t="s">
        <v>316</v>
      </c>
      <c r="B217" s="218">
        <v>1309</v>
      </c>
      <c r="C217" s="219">
        <v>107</v>
      </c>
      <c r="D217" s="220">
        <v>188</v>
      </c>
      <c r="E217" s="221">
        <v>269</v>
      </c>
      <c r="F217" s="210"/>
      <c r="G217" s="219">
        <f t="shared" si="18"/>
        <v>109.1721</v>
      </c>
      <c r="H217" s="220">
        <f t="shared" si="19"/>
        <v>191.81639999999999</v>
      </c>
      <c r="I217" s="221">
        <f t="shared" si="20"/>
        <v>274.46069999999997</v>
      </c>
      <c r="J217" s="210"/>
      <c r="K217" s="219">
        <f t="shared" si="21"/>
        <v>108.44806666666665</v>
      </c>
      <c r="L217" s="220">
        <f t="shared" si="22"/>
        <v>190.54426666666663</v>
      </c>
      <c r="M217" s="221">
        <f t="shared" si="23"/>
        <v>272.64046666666661</v>
      </c>
      <c r="N217" s="210"/>
    </row>
    <row r="218" spans="1:14">
      <c r="A218" s="217" t="s">
        <v>317</v>
      </c>
      <c r="B218" s="218">
        <v>61</v>
      </c>
      <c r="C218" s="219">
        <v>43</v>
      </c>
      <c r="D218" s="220">
        <v>59</v>
      </c>
      <c r="E218" s="221">
        <v>75</v>
      </c>
      <c r="F218" s="210"/>
      <c r="G218" s="219">
        <f t="shared" si="18"/>
        <v>43.872900000000001</v>
      </c>
      <c r="H218" s="220">
        <f t="shared" si="19"/>
        <v>60.197699999999998</v>
      </c>
      <c r="I218" s="221">
        <f t="shared" si="20"/>
        <v>76.522499999999994</v>
      </c>
      <c r="J218" s="210"/>
      <c r="K218" s="219">
        <f t="shared" si="21"/>
        <v>43.581933333333325</v>
      </c>
      <c r="L218" s="220">
        <f t="shared" si="22"/>
        <v>59.798466666666656</v>
      </c>
      <c r="M218" s="221">
        <f t="shared" si="23"/>
        <v>76.014999999999986</v>
      </c>
      <c r="N218" s="210"/>
    </row>
    <row r="219" spans="1:14">
      <c r="A219" s="217" t="s">
        <v>318</v>
      </c>
      <c r="B219" s="218">
        <v>240</v>
      </c>
      <c r="C219" s="219">
        <v>42</v>
      </c>
      <c r="D219" s="220">
        <v>73</v>
      </c>
      <c r="E219" s="221">
        <v>104</v>
      </c>
      <c r="F219" s="210"/>
      <c r="G219" s="219">
        <f t="shared" si="18"/>
        <v>42.852600000000002</v>
      </c>
      <c r="H219" s="220">
        <f t="shared" si="19"/>
        <v>74.481899999999996</v>
      </c>
      <c r="I219" s="221">
        <f t="shared" si="20"/>
        <v>106.1112</v>
      </c>
      <c r="J219" s="210"/>
      <c r="K219" s="219">
        <f t="shared" si="21"/>
        <v>42.568399999999997</v>
      </c>
      <c r="L219" s="220">
        <f t="shared" si="22"/>
        <v>73.987933333333316</v>
      </c>
      <c r="M219" s="221">
        <f t="shared" si="23"/>
        <v>105.40746666666665</v>
      </c>
      <c r="N219" s="210"/>
    </row>
    <row r="220" spans="1:14">
      <c r="A220" s="217" t="s">
        <v>319</v>
      </c>
      <c r="B220" s="218">
        <v>45</v>
      </c>
      <c r="C220" s="219">
        <v>64</v>
      </c>
      <c r="D220" s="220">
        <v>92</v>
      </c>
      <c r="E220" s="221">
        <v>119</v>
      </c>
      <c r="F220" s="210"/>
      <c r="G220" s="219">
        <f t="shared" si="18"/>
        <v>65.299199999999999</v>
      </c>
      <c r="H220" s="220">
        <f t="shared" si="19"/>
        <v>93.867599999999996</v>
      </c>
      <c r="I220" s="221">
        <f t="shared" si="20"/>
        <v>121.4157</v>
      </c>
      <c r="J220" s="210"/>
      <c r="K220" s="219">
        <f t="shared" si="21"/>
        <v>64.866133333333323</v>
      </c>
      <c r="L220" s="220">
        <f t="shared" si="22"/>
        <v>93.245066666666645</v>
      </c>
      <c r="M220" s="221">
        <f t="shared" si="23"/>
        <v>120.61046666666665</v>
      </c>
      <c r="N220" s="210"/>
    </row>
    <row r="221" spans="1:14">
      <c r="A221" s="217" t="s">
        <v>320</v>
      </c>
      <c r="B221" s="218">
        <v>658</v>
      </c>
      <c r="C221" s="219">
        <v>58</v>
      </c>
      <c r="D221" s="220">
        <v>99</v>
      </c>
      <c r="E221" s="221">
        <v>139</v>
      </c>
      <c r="F221" s="210"/>
      <c r="G221" s="219">
        <f t="shared" si="18"/>
        <v>59.177399999999999</v>
      </c>
      <c r="H221" s="220">
        <f t="shared" si="19"/>
        <v>101.0097</v>
      </c>
      <c r="I221" s="221">
        <f t="shared" si="20"/>
        <v>141.82169999999999</v>
      </c>
      <c r="J221" s="210"/>
      <c r="K221" s="219">
        <f t="shared" si="21"/>
        <v>58.784933333333328</v>
      </c>
      <c r="L221" s="220">
        <f t="shared" si="22"/>
        <v>100.33979999999998</v>
      </c>
      <c r="M221" s="221">
        <f t="shared" si="23"/>
        <v>140.88113333333331</v>
      </c>
      <c r="N221" s="210"/>
    </row>
    <row r="222" spans="1:14">
      <c r="A222" s="217" t="s">
        <v>321</v>
      </c>
      <c r="B222" s="218">
        <v>39</v>
      </c>
      <c r="C222" s="219">
        <v>116</v>
      </c>
      <c r="D222" s="220">
        <v>145</v>
      </c>
      <c r="E222" s="221">
        <v>175</v>
      </c>
      <c r="F222" s="210"/>
      <c r="G222" s="219">
        <f t="shared" si="18"/>
        <v>118.3548</v>
      </c>
      <c r="H222" s="220">
        <f t="shared" si="19"/>
        <v>147.9435</v>
      </c>
      <c r="I222" s="221">
        <f t="shared" si="20"/>
        <v>178.55250000000001</v>
      </c>
      <c r="J222" s="210"/>
      <c r="K222" s="219">
        <f t="shared" si="21"/>
        <v>117.56986666666666</v>
      </c>
      <c r="L222" s="220">
        <f t="shared" si="22"/>
        <v>146.96233333333331</v>
      </c>
      <c r="M222" s="221">
        <f t="shared" si="23"/>
        <v>177.36833333333331</v>
      </c>
      <c r="N222" s="210"/>
    </row>
    <row r="223" spans="1:14">
      <c r="A223" s="217" t="s">
        <v>322</v>
      </c>
      <c r="B223" s="218">
        <v>22</v>
      </c>
      <c r="C223" s="219">
        <v>64</v>
      </c>
      <c r="D223" s="220">
        <v>104</v>
      </c>
      <c r="E223" s="221">
        <v>145</v>
      </c>
      <c r="F223" s="210"/>
      <c r="G223" s="219">
        <f t="shared" si="18"/>
        <v>65.299199999999999</v>
      </c>
      <c r="H223" s="220">
        <f t="shared" si="19"/>
        <v>106.1112</v>
      </c>
      <c r="I223" s="221">
        <f t="shared" si="20"/>
        <v>147.9435</v>
      </c>
      <c r="J223" s="210"/>
      <c r="K223" s="219">
        <f t="shared" si="21"/>
        <v>64.866133333333323</v>
      </c>
      <c r="L223" s="220">
        <f t="shared" si="22"/>
        <v>105.40746666666665</v>
      </c>
      <c r="M223" s="221">
        <f t="shared" si="23"/>
        <v>146.96233333333331</v>
      </c>
      <c r="N223" s="210"/>
    </row>
    <row r="224" spans="1:14">
      <c r="A224" s="217" t="s">
        <v>50</v>
      </c>
      <c r="B224" s="218">
        <v>477</v>
      </c>
      <c r="C224" s="219">
        <v>72</v>
      </c>
      <c r="D224" s="220">
        <v>113</v>
      </c>
      <c r="E224" s="221">
        <v>155</v>
      </c>
      <c r="F224" s="210"/>
      <c r="G224" s="219">
        <f t="shared" si="18"/>
        <v>73.461600000000004</v>
      </c>
      <c r="H224" s="220">
        <f t="shared" si="19"/>
        <v>115.29389999999999</v>
      </c>
      <c r="I224" s="221">
        <f t="shared" si="20"/>
        <v>158.1465</v>
      </c>
      <c r="J224" s="210"/>
      <c r="K224" s="219">
        <f t="shared" si="21"/>
        <v>72.974399999999989</v>
      </c>
      <c r="L224" s="220">
        <f t="shared" si="22"/>
        <v>114.52926666666664</v>
      </c>
      <c r="M224" s="221">
        <f t="shared" si="23"/>
        <v>157.09766666666664</v>
      </c>
      <c r="N224" s="210"/>
    </row>
    <row r="225" spans="1:14">
      <c r="A225" s="217" t="s">
        <v>323</v>
      </c>
      <c r="B225" s="218">
        <v>3</v>
      </c>
      <c r="C225" s="219">
        <v>75</v>
      </c>
      <c r="D225" s="220">
        <v>86</v>
      </c>
      <c r="E225" s="221">
        <v>98</v>
      </c>
      <c r="F225" s="210"/>
      <c r="G225" s="219">
        <f t="shared" si="18"/>
        <v>76.522499999999994</v>
      </c>
      <c r="H225" s="220">
        <f t="shared" si="19"/>
        <v>87.745800000000003</v>
      </c>
      <c r="I225" s="221">
        <f t="shared" si="20"/>
        <v>99.989400000000003</v>
      </c>
      <c r="J225" s="210"/>
      <c r="K225" s="219">
        <f t="shared" si="21"/>
        <v>76.014999999999986</v>
      </c>
      <c r="L225" s="220">
        <f t="shared" si="22"/>
        <v>87.16386666666665</v>
      </c>
      <c r="M225" s="221">
        <f t="shared" si="23"/>
        <v>99.326266666666655</v>
      </c>
      <c r="N225" s="210"/>
    </row>
    <row r="226" spans="1:14">
      <c r="A226" s="217" t="s">
        <v>324</v>
      </c>
      <c r="B226" s="218">
        <v>14</v>
      </c>
      <c r="C226" s="219">
        <v>47</v>
      </c>
      <c r="D226" s="220">
        <v>82</v>
      </c>
      <c r="E226" s="221">
        <v>117</v>
      </c>
      <c r="F226" s="210"/>
      <c r="G226" s="219">
        <f t="shared" si="18"/>
        <v>47.954099999999997</v>
      </c>
      <c r="H226" s="220">
        <f t="shared" si="19"/>
        <v>83.664599999999993</v>
      </c>
      <c r="I226" s="221">
        <f t="shared" si="20"/>
        <v>119.3751</v>
      </c>
      <c r="J226" s="210"/>
      <c r="K226" s="219">
        <f t="shared" si="21"/>
        <v>47.636066666666657</v>
      </c>
      <c r="L226" s="220">
        <f t="shared" si="22"/>
        <v>83.109733333333324</v>
      </c>
      <c r="M226" s="221">
        <f t="shared" si="23"/>
        <v>118.58339999999998</v>
      </c>
      <c r="N226" s="210"/>
    </row>
    <row r="227" spans="1:14">
      <c r="A227" s="217" t="s">
        <v>325</v>
      </c>
      <c r="B227" s="218">
        <v>23</v>
      </c>
      <c r="C227" s="219">
        <v>75</v>
      </c>
      <c r="D227" s="220">
        <v>100</v>
      </c>
      <c r="E227" s="221">
        <v>124</v>
      </c>
      <c r="F227" s="210"/>
      <c r="G227" s="219">
        <f t="shared" si="18"/>
        <v>76.522499999999994</v>
      </c>
      <c r="H227" s="220">
        <f t="shared" si="19"/>
        <v>102.03</v>
      </c>
      <c r="I227" s="221">
        <f t="shared" si="20"/>
        <v>126.5172</v>
      </c>
      <c r="J227" s="210"/>
      <c r="K227" s="219">
        <f t="shared" si="21"/>
        <v>76.014999999999986</v>
      </c>
      <c r="L227" s="220">
        <f t="shared" si="22"/>
        <v>101.35333333333332</v>
      </c>
      <c r="M227" s="221">
        <f t="shared" si="23"/>
        <v>125.67813333333331</v>
      </c>
      <c r="N227" s="210"/>
    </row>
    <row r="228" spans="1:14">
      <c r="A228" s="217" t="s">
        <v>326</v>
      </c>
      <c r="B228" s="218">
        <v>7</v>
      </c>
      <c r="C228" s="219">
        <v>81</v>
      </c>
      <c r="D228" s="220">
        <v>98</v>
      </c>
      <c r="E228" s="221">
        <v>115</v>
      </c>
      <c r="F228" s="210"/>
      <c r="G228" s="219">
        <f t="shared" si="18"/>
        <v>82.644300000000001</v>
      </c>
      <c r="H228" s="220">
        <f t="shared" si="19"/>
        <v>99.989400000000003</v>
      </c>
      <c r="I228" s="221">
        <f t="shared" si="20"/>
        <v>117.33449999999999</v>
      </c>
      <c r="J228" s="210"/>
      <c r="K228" s="219">
        <f t="shared" si="21"/>
        <v>82.096199999999982</v>
      </c>
      <c r="L228" s="220">
        <f t="shared" si="22"/>
        <v>99.326266666666655</v>
      </c>
      <c r="M228" s="221">
        <f t="shared" si="23"/>
        <v>116.55633333333331</v>
      </c>
      <c r="N228" s="210"/>
    </row>
    <row r="229" spans="1:14">
      <c r="A229" s="217" t="s">
        <v>327</v>
      </c>
      <c r="B229" s="218">
        <v>93</v>
      </c>
      <c r="C229" s="219">
        <v>72</v>
      </c>
      <c r="D229" s="220">
        <v>109</v>
      </c>
      <c r="E229" s="221">
        <v>146</v>
      </c>
      <c r="F229" s="210"/>
      <c r="G229" s="219">
        <f t="shared" si="18"/>
        <v>73.461600000000004</v>
      </c>
      <c r="H229" s="220">
        <f t="shared" si="19"/>
        <v>111.2127</v>
      </c>
      <c r="I229" s="221">
        <f t="shared" si="20"/>
        <v>148.96379999999999</v>
      </c>
      <c r="J229" s="210"/>
      <c r="K229" s="219">
        <f t="shared" si="21"/>
        <v>72.974399999999989</v>
      </c>
      <c r="L229" s="220">
        <f t="shared" si="22"/>
        <v>110.47513333333332</v>
      </c>
      <c r="M229" s="221">
        <f t="shared" si="23"/>
        <v>147.97586666666663</v>
      </c>
      <c r="N229" s="210"/>
    </row>
    <row r="230" spans="1:14">
      <c r="A230" s="217" t="s">
        <v>328</v>
      </c>
      <c r="B230" s="218">
        <v>18</v>
      </c>
      <c r="C230" s="219">
        <v>30</v>
      </c>
      <c r="D230" s="220">
        <v>58</v>
      </c>
      <c r="E230" s="221">
        <v>86</v>
      </c>
      <c r="F230" s="210"/>
      <c r="G230" s="219">
        <f t="shared" si="18"/>
        <v>30.608999999999998</v>
      </c>
      <c r="H230" s="220">
        <f t="shared" si="19"/>
        <v>59.177399999999999</v>
      </c>
      <c r="I230" s="221">
        <f t="shared" si="20"/>
        <v>87.745800000000003</v>
      </c>
      <c r="J230" s="210"/>
      <c r="K230" s="219">
        <f t="shared" si="21"/>
        <v>30.405999999999995</v>
      </c>
      <c r="L230" s="220">
        <f t="shared" si="22"/>
        <v>58.784933333333328</v>
      </c>
      <c r="M230" s="221">
        <f t="shared" si="23"/>
        <v>87.16386666666665</v>
      </c>
      <c r="N230" s="210"/>
    </row>
    <row r="231" spans="1:14">
      <c r="A231" s="217" t="s">
        <v>329</v>
      </c>
      <c r="B231" s="218">
        <v>208</v>
      </c>
      <c r="C231" s="219">
        <v>54</v>
      </c>
      <c r="D231" s="220">
        <v>92</v>
      </c>
      <c r="E231" s="221">
        <v>131</v>
      </c>
      <c r="F231" s="210"/>
      <c r="G231" s="219">
        <f t="shared" si="18"/>
        <v>55.096199999999996</v>
      </c>
      <c r="H231" s="220">
        <f t="shared" si="19"/>
        <v>93.867599999999996</v>
      </c>
      <c r="I231" s="221">
        <f t="shared" si="20"/>
        <v>133.6593</v>
      </c>
      <c r="J231" s="210"/>
      <c r="K231" s="219">
        <f t="shared" si="21"/>
        <v>54.730799999999988</v>
      </c>
      <c r="L231" s="220">
        <f t="shared" si="22"/>
        <v>93.245066666666645</v>
      </c>
      <c r="M231" s="221">
        <f t="shared" si="23"/>
        <v>132.77286666666666</v>
      </c>
      <c r="N231" s="210"/>
    </row>
    <row r="232" spans="1:14">
      <c r="A232" s="217" t="s">
        <v>330</v>
      </c>
      <c r="B232" s="218">
        <v>44</v>
      </c>
      <c r="C232" s="219">
        <v>36</v>
      </c>
      <c r="D232" s="220">
        <v>68</v>
      </c>
      <c r="E232" s="221">
        <v>99</v>
      </c>
      <c r="F232" s="210"/>
      <c r="G232" s="219">
        <f t="shared" ref="G232:G258" si="24">C232*(1+$H$12)^($H$11-$G$1)</f>
        <v>36.730800000000002</v>
      </c>
      <c r="H232" s="220">
        <f t="shared" ref="H232:H258" si="25">D232*(1+$H$12)^($H$11-$G$1)</f>
        <v>69.380399999999995</v>
      </c>
      <c r="I232" s="221">
        <f t="shared" ref="I232:I258" si="26">E232*(1+$H$12)^($H$11-$G$1)</f>
        <v>101.0097</v>
      </c>
      <c r="J232" s="210"/>
      <c r="K232" s="219">
        <f t="shared" ref="K232:K258" si="27">C232*(((13-MONTH($L$11))/$L$12)*(1+$H$12)^(YEAR($L$11)-$G$1)+(($L$12-(13-MONTH($L$11)))/$L$12)*(1+$H$12)^((YEAR($L$11)+1)-$G$1))</f>
        <v>36.487199999999994</v>
      </c>
      <c r="L232" s="220">
        <f t="shared" ref="L232:L258" si="28">D232*(((13-MONTH($L$11))/$L$12)*(1+$H$12)^(YEAR($L$11)-$G$1)+(($L$12-(13-MONTH($L$11)))/$L$12)*(1+$H$12)^((YEAR($L$11)+1)-$G$1))</f>
        <v>68.920266666666663</v>
      </c>
      <c r="M232" s="221">
        <f t="shared" ref="M232:M258" si="29">E232*(((13-MONTH($L$11))/$L$12)*(1+$H$12)^(YEAR($L$11)-$G$1)+(($L$12-(13-MONTH($L$11)))/$L$12)*(1+$H$12)^((YEAR($L$11)+1)-$G$1))</f>
        <v>100.33979999999998</v>
      </c>
      <c r="N232" s="210"/>
    </row>
    <row r="233" spans="1:14">
      <c r="A233" s="217" t="s">
        <v>331</v>
      </c>
      <c r="B233" s="218">
        <v>40</v>
      </c>
      <c r="C233" s="219">
        <v>115</v>
      </c>
      <c r="D233" s="220">
        <v>169</v>
      </c>
      <c r="E233" s="221">
        <v>223</v>
      </c>
      <c r="F233" s="210"/>
      <c r="G233" s="219">
        <f t="shared" si="24"/>
        <v>117.33449999999999</v>
      </c>
      <c r="H233" s="220">
        <f t="shared" si="25"/>
        <v>172.4307</v>
      </c>
      <c r="I233" s="221">
        <f t="shared" si="26"/>
        <v>227.52689999999998</v>
      </c>
      <c r="J233" s="210"/>
      <c r="K233" s="219">
        <f t="shared" si="27"/>
        <v>116.55633333333331</v>
      </c>
      <c r="L233" s="220">
        <f t="shared" si="28"/>
        <v>171.28713333333332</v>
      </c>
      <c r="M233" s="221">
        <f t="shared" si="29"/>
        <v>226.0179333333333</v>
      </c>
      <c r="N233" s="210"/>
    </row>
    <row r="234" spans="1:14">
      <c r="A234" s="217" t="s">
        <v>332</v>
      </c>
      <c r="B234" s="218">
        <v>18</v>
      </c>
      <c r="C234" s="219">
        <v>120</v>
      </c>
      <c r="D234" s="220">
        <v>173</v>
      </c>
      <c r="E234" s="221">
        <v>226</v>
      </c>
      <c r="F234" s="210"/>
      <c r="G234" s="219">
        <f t="shared" si="24"/>
        <v>122.43599999999999</v>
      </c>
      <c r="H234" s="220">
        <f t="shared" si="25"/>
        <v>176.5119</v>
      </c>
      <c r="I234" s="221">
        <f t="shared" si="26"/>
        <v>230.58779999999999</v>
      </c>
      <c r="J234" s="210"/>
      <c r="K234" s="219">
        <f t="shared" si="27"/>
        <v>121.62399999999998</v>
      </c>
      <c r="L234" s="220">
        <f t="shared" si="28"/>
        <v>175.34126666666663</v>
      </c>
      <c r="M234" s="221">
        <f t="shared" si="29"/>
        <v>229.05853333333329</v>
      </c>
      <c r="N234" s="210"/>
    </row>
    <row r="235" spans="1:14">
      <c r="A235" s="217" t="s">
        <v>52</v>
      </c>
      <c r="B235" s="218">
        <v>80</v>
      </c>
      <c r="C235" s="219">
        <v>48</v>
      </c>
      <c r="D235" s="220">
        <v>72</v>
      </c>
      <c r="E235" s="221">
        <v>96</v>
      </c>
      <c r="F235" s="210"/>
      <c r="G235" s="219">
        <f t="shared" si="24"/>
        <v>48.974400000000003</v>
      </c>
      <c r="H235" s="220">
        <f t="shared" si="25"/>
        <v>73.461600000000004</v>
      </c>
      <c r="I235" s="221">
        <f t="shared" si="26"/>
        <v>97.948800000000006</v>
      </c>
      <c r="J235" s="210"/>
      <c r="K235" s="219">
        <f t="shared" si="27"/>
        <v>48.649599999999992</v>
      </c>
      <c r="L235" s="220">
        <f t="shared" si="28"/>
        <v>72.974399999999989</v>
      </c>
      <c r="M235" s="221">
        <f t="shared" si="29"/>
        <v>97.299199999999985</v>
      </c>
      <c r="N235" s="210"/>
    </row>
    <row r="236" spans="1:14">
      <c r="A236" s="217" t="s">
        <v>333</v>
      </c>
      <c r="B236" s="218">
        <v>15</v>
      </c>
      <c r="C236" s="219">
        <v>48</v>
      </c>
      <c r="D236" s="220">
        <v>76</v>
      </c>
      <c r="E236" s="221">
        <v>103</v>
      </c>
      <c r="F236" s="210"/>
      <c r="G236" s="219">
        <f t="shared" si="24"/>
        <v>48.974400000000003</v>
      </c>
      <c r="H236" s="220">
        <f t="shared" si="25"/>
        <v>77.5428</v>
      </c>
      <c r="I236" s="221">
        <f t="shared" si="26"/>
        <v>105.0909</v>
      </c>
      <c r="J236" s="210"/>
      <c r="K236" s="219">
        <f t="shared" si="27"/>
        <v>48.649599999999992</v>
      </c>
      <c r="L236" s="220">
        <f t="shared" si="28"/>
        <v>77.028533333333314</v>
      </c>
      <c r="M236" s="221">
        <f t="shared" si="29"/>
        <v>104.39393333333332</v>
      </c>
      <c r="N236" s="210"/>
    </row>
    <row r="237" spans="1:14">
      <c r="A237" s="217" t="s">
        <v>334</v>
      </c>
      <c r="B237" s="218">
        <v>94</v>
      </c>
      <c r="C237" s="219">
        <v>73</v>
      </c>
      <c r="D237" s="220">
        <v>123</v>
      </c>
      <c r="E237" s="221">
        <v>173</v>
      </c>
      <c r="F237" s="210"/>
      <c r="G237" s="219">
        <f t="shared" si="24"/>
        <v>74.481899999999996</v>
      </c>
      <c r="H237" s="220">
        <f t="shared" si="25"/>
        <v>125.4969</v>
      </c>
      <c r="I237" s="221">
        <f t="shared" si="26"/>
        <v>176.5119</v>
      </c>
      <c r="J237" s="210"/>
      <c r="K237" s="219">
        <f t="shared" si="27"/>
        <v>73.987933333333316</v>
      </c>
      <c r="L237" s="220">
        <f t="shared" si="28"/>
        <v>124.66459999999998</v>
      </c>
      <c r="M237" s="221">
        <f t="shared" si="29"/>
        <v>175.34126666666663</v>
      </c>
      <c r="N237" s="210"/>
    </row>
    <row r="238" spans="1:14">
      <c r="A238" s="217" t="s">
        <v>335</v>
      </c>
      <c r="B238" s="218">
        <v>365</v>
      </c>
      <c r="C238" s="219">
        <v>35</v>
      </c>
      <c r="D238" s="220">
        <v>94</v>
      </c>
      <c r="E238" s="221">
        <v>153</v>
      </c>
      <c r="F238" s="210"/>
      <c r="G238" s="219">
        <f t="shared" si="24"/>
        <v>35.710499999999996</v>
      </c>
      <c r="H238" s="220">
        <f t="shared" si="25"/>
        <v>95.908199999999994</v>
      </c>
      <c r="I238" s="221">
        <f t="shared" si="26"/>
        <v>156.10589999999999</v>
      </c>
      <c r="J238" s="210"/>
      <c r="K238" s="219">
        <f t="shared" si="27"/>
        <v>35.473666666666659</v>
      </c>
      <c r="L238" s="220">
        <f t="shared" si="28"/>
        <v>95.272133333333315</v>
      </c>
      <c r="M238" s="221">
        <f t="shared" si="29"/>
        <v>155.07059999999998</v>
      </c>
      <c r="N238" s="210"/>
    </row>
    <row r="239" spans="1:14">
      <c r="A239" s="217" t="s">
        <v>336</v>
      </c>
      <c r="B239" s="218">
        <v>78</v>
      </c>
      <c r="C239" s="219">
        <v>79</v>
      </c>
      <c r="D239" s="220">
        <v>148</v>
      </c>
      <c r="E239" s="221">
        <v>217</v>
      </c>
      <c r="F239" s="210"/>
      <c r="G239" s="219">
        <f t="shared" si="24"/>
        <v>80.603700000000003</v>
      </c>
      <c r="H239" s="220">
        <f t="shared" si="25"/>
        <v>151.0044</v>
      </c>
      <c r="I239" s="221">
        <f t="shared" si="26"/>
        <v>221.4051</v>
      </c>
      <c r="J239" s="210"/>
      <c r="K239" s="219">
        <f t="shared" si="27"/>
        <v>80.069133333333326</v>
      </c>
      <c r="L239" s="220">
        <f t="shared" si="28"/>
        <v>150.00293333333332</v>
      </c>
      <c r="M239" s="221">
        <f t="shared" si="29"/>
        <v>219.93673333333331</v>
      </c>
      <c r="N239" s="210"/>
    </row>
    <row r="240" spans="1:14">
      <c r="A240" s="217" t="s">
        <v>337</v>
      </c>
      <c r="B240" s="218">
        <v>3</v>
      </c>
      <c r="C240" s="219">
        <v>184</v>
      </c>
      <c r="D240" s="220">
        <v>240</v>
      </c>
      <c r="E240" s="221">
        <v>296</v>
      </c>
      <c r="F240" s="210"/>
      <c r="G240" s="219">
        <f t="shared" si="24"/>
        <v>187.73519999999999</v>
      </c>
      <c r="H240" s="220">
        <f t="shared" si="25"/>
        <v>244.87199999999999</v>
      </c>
      <c r="I240" s="221">
        <f t="shared" si="26"/>
        <v>302.00880000000001</v>
      </c>
      <c r="J240" s="210"/>
      <c r="K240" s="219">
        <f t="shared" si="27"/>
        <v>186.49013333333329</v>
      </c>
      <c r="L240" s="220">
        <f t="shared" si="28"/>
        <v>243.24799999999996</v>
      </c>
      <c r="M240" s="221">
        <f t="shared" si="29"/>
        <v>300.00586666666663</v>
      </c>
      <c r="N240" s="210"/>
    </row>
    <row r="241" spans="1:14">
      <c r="A241" s="217" t="s">
        <v>51</v>
      </c>
      <c r="B241" s="218">
        <v>487</v>
      </c>
      <c r="C241" s="219">
        <v>50</v>
      </c>
      <c r="D241" s="220">
        <v>73</v>
      </c>
      <c r="E241" s="221">
        <v>97</v>
      </c>
      <c r="F241" s="210"/>
      <c r="G241" s="219">
        <f t="shared" si="24"/>
        <v>51.015000000000001</v>
      </c>
      <c r="H241" s="220">
        <f t="shared" si="25"/>
        <v>74.481899999999996</v>
      </c>
      <c r="I241" s="221">
        <f t="shared" si="26"/>
        <v>98.969099999999997</v>
      </c>
      <c r="J241" s="210"/>
      <c r="K241" s="219">
        <f t="shared" si="27"/>
        <v>50.676666666666662</v>
      </c>
      <c r="L241" s="220">
        <f t="shared" si="28"/>
        <v>73.987933333333316</v>
      </c>
      <c r="M241" s="221">
        <f t="shared" si="29"/>
        <v>98.312733333333313</v>
      </c>
      <c r="N241" s="210"/>
    </row>
    <row r="242" spans="1:14">
      <c r="A242" s="217" t="s">
        <v>338</v>
      </c>
      <c r="B242" s="218">
        <v>2084</v>
      </c>
      <c r="C242" s="219">
        <v>40</v>
      </c>
      <c r="D242" s="220">
        <v>66</v>
      </c>
      <c r="E242" s="221">
        <v>91</v>
      </c>
      <c r="F242" s="210"/>
      <c r="G242" s="219">
        <f t="shared" si="24"/>
        <v>40.811999999999998</v>
      </c>
      <c r="H242" s="220">
        <f t="shared" si="25"/>
        <v>67.339799999999997</v>
      </c>
      <c r="I242" s="221">
        <f t="shared" si="26"/>
        <v>92.847300000000004</v>
      </c>
      <c r="J242" s="210"/>
      <c r="K242" s="219">
        <f t="shared" si="27"/>
        <v>40.541333333333327</v>
      </c>
      <c r="L242" s="220">
        <f t="shared" si="28"/>
        <v>66.893199999999993</v>
      </c>
      <c r="M242" s="221">
        <f t="shared" si="29"/>
        <v>92.231533333333317</v>
      </c>
      <c r="N242" s="210"/>
    </row>
    <row r="243" spans="1:14">
      <c r="A243" s="217" t="s">
        <v>339</v>
      </c>
      <c r="B243" s="218">
        <v>10</v>
      </c>
      <c r="C243" s="219">
        <v>102</v>
      </c>
      <c r="D243" s="220">
        <v>135</v>
      </c>
      <c r="E243" s="221">
        <v>167</v>
      </c>
      <c r="F243" s="210"/>
      <c r="G243" s="219">
        <f t="shared" si="24"/>
        <v>104.0706</v>
      </c>
      <c r="H243" s="220">
        <f t="shared" si="25"/>
        <v>137.7405</v>
      </c>
      <c r="I243" s="221">
        <f t="shared" si="26"/>
        <v>170.39009999999999</v>
      </c>
      <c r="J243" s="210"/>
      <c r="K243" s="219">
        <f t="shared" si="27"/>
        <v>103.38039999999998</v>
      </c>
      <c r="L243" s="220">
        <f t="shared" si="28"/>
        <v>136.82699999999997</v>
      </c>
      <c r="M243" s="221">
        <f t="shared" si="29"/>
        <v>169.26006666666663</v>
      </c>
      <c r="N243" s="210"/>
    </row>
    <row r="244" spans="1:14">
      <c r="A244" s="217" t="s">
        <v>340</v>
      </c>
      <c r="B244" s="218">
        <v>17</v>
      </c>
      <c r="C244" s="219">
        <v>62</v>
      </c>
      <c r="D244" s="220">
        <v>96</v>
      </c>
      <c r="E244" s="221">
        <v>129</v>
      </c>
      <c r="F244" s="210"/>
      <c r="G244" s="219">
        <f t="shared" si="24"/>
        <v>63.258600000000001</v>
      </c>
      <c r="H244" s="220">
        <f t="shared" si="25"/>
        <v>97.948800000000006</v>
      </c>
      <c r="I244" s="221">
        <f t="shared" si="26"/>
        <v>131.61869999999999</v>
      </c>
      <c r="J244" s="210"/>
      <c r="K244" s="219">
        <f t="shared" si="27"/>
        <v>62.839066666666653</v>
      </c>
      <c r="L244" s="220">
        <f t="shared" si="28"/>
        <v>97.299199999999985</v>
      </c>
      <c r="M244" s="221">
        <f t="shared" si="29"/>
        <v>130.74579999999997</v>
      </c>
      <c r="N244" s="210"/>
    </row>
    <row r="245" spans="1:14">
      <c r="A245" s="217" t="s">
        <v>53</v>
      </c>
      <c r="B245" s="218">
        <v>86</v>
      </c>
      <c r="C245" s="219">
        <v>66</v>
      </c>
      <c r="D245" s="220">
        <v>112</v>
      </c>
      <c r="E245" s="221">
        <v>159</v>
      </c>
      <c r="F245" s="210"/>
      <c r="G245" s="219">
        <f t="shared" si="24"/>
        <v>67.339799999999997</v>
      </c>
      <c r="H245" s="220">
        <f t="shared" si="25"/>
        <v>114.2736</v>
      </c>
      <c r="I245" s="221">
        <f t="shared" si="26"/>
        <v>162.2277</v>
      </c>
      <c r="J245" s="210"/>
      <c r="K245" s="219">
        <f t="shared" si="27"/>
        <v>66.893199999999993</v>
      </c>
      <c r="L245" s="220">
        <f t="shared" si="28"/>
        <v>113.51573333333332</v>
      </c>
      <c r="M245" s="221">
        <f t="shared" si="29"/>
        <v>161.15179999999998</v>
      </c>
      <c r="N245" s="210"/>
    </row>
    <row r="246" spans="1:14">
      <c r="A246" s="217" t="s">
        <v>341</v>
      </c>
      <c r="B246" s="218">
        <v>3</v>
      </c>
      <c r="C246" s="219">
        <v>91</v>
      </c>
      <c r="D246" s="220">
        <v>116</v>
      </c>
      <c r="E246" s="221">
        <v>141</v>
      </c>
      <c r="F246" s="210"/>
      <c r="G246" s="219">
        <f t="shared" si="24"/>
        <v>92.847300000000004</v>
      </c>
      <c r="H246" s="220">
        <f t="shared" si="25"/>
        <v>118.3548</v>
      </c>
      <c r="I246" s="221">
        <f t="shared" si="26"/>
        <v>143.8623</v>
      </c>
      <c r="J246" s="210"/>
      <c r="K246" s="219">
        <f t="shared" si="27"/>
        <v>92.231533333333317</v>
      </c>
      <c r="L246" s="220">
        <f t="shared" si="28"/>
        <v>117.56986666666666</v>
      </c>
      <c r="M246" s="221">
        <f t="shared" si="29"/>
        <v>142.90819999999997</v>
      </c>
      <c r="N246" s="210"/>
    </row>
    <row r="247" spans="1:14">
      <c r="A247" s="217" t="s">
        <v>342</v>
      </c>
      <c r="B247" s="218">
        <v>15</v>
      </c>
      <c r="C247" s="219">
        <v>71</v>
      </c>
      <c r="D247" s="220">
        <v>94</v>
      </c>
      <c r="E247" s="221">
        <v>117</v>
      </c>
      <c r="F247" s="210"/>
      <c r="G247" s="219">
        <f t="shared" si="24"/>
        <v>72.441299999999998</v>
      </c>
      <c r="H247" s="220">
        <f t="shared" si="25"/>
        <v>95.908199999999994</v>
      </c>
      <c r="I247" s="221">
        <f t="shared" si="26"/>
        <v>119.3751</v>
      </c>
      <c r="J247" s="210"/>
      <c r="K247" s="219">
        <f t="shared" si="27"/>
        <v>71.960866666666661</v>
      </c>
      <c r="L247" s="220">
        <f t="shared" si="28"/>
        <v>95.272133333333315</v>
      </c>
      <c r="M247" s="221">
        <f t="shared" si="29"/>
        <v>118.58339999999998</v>
      </c>
      <c r="N247" s="210"/>
    </row>
    <row r="248" spans="1:14">
      <c r="A248" s="217" t="s">
        <v>55</v>
      </c>
      <c r="B248" s="218">
        <v>161</v>
      </c>
      <c r="C248" s="219">
        <v>43</v>
      </c>
      <c r="D248" s="220">
        <v>107</v>
      </c>
      <c r="E248" s="221">
        <v>170</v>
      </c>
      <c r="F248" s="210"/>
      <c r="G248" s="219">
        <f t="shared" si="24"/>
        <v>43.872900000000001</v>
      </c>
      <c r="H248" s="220">
        <f t="shared" si="25"/>
        <v>109.1721</v>
      </c>
      <c r="I248" s="221">
        <f t="shared" si="26"/>
        <v>173.45099999999999</v>
      </c>
      <c r="J248" s="210"/>
      <c r="K248" s="219">
        <f t="shared" si="27"/>
        <v>43.581933333333325</v>
      </c>
      <c r="L248" s="220">
        <f t="shared" si="28"/>
        <v>108.44806666666665</v>
      </c>
      <c r="M248" s="221">
        <f t="shared" si="29"/>
        <v>172.30066666666664</v>
      </c>
      <c r="N248" s="210"/>
    </row>
    <row r="249" spans="1:14">
      <c r="A249" s="217" t="s">
        <v>343</v>
      </c>
      <c r="B249" s="218">
        <v>282</v>
      </c>
      <c r="C249" s="219">
        <v>57</v>
      </c>
      <c r="D249" s="220">
        <v>88</v>
      </c>
      <c r="E249" s="221">
        <v>120</v>
      </c>
      <c r="F249" s="210"/>
      <c r="G249" s="219">
        <f t="shared" si="24"/>
        <v>58.1571</v>
      </c>
      <c r="H249" s="220">
        <f t="shared" si="25"/>
        <v>89.7864</v>
      </c>
      <c r="I249" s="221">
        <f t="shared" si="26"/>
        <v>122.43599999999999</v>
      </c>
      <c r="J249" s="210"/>
      <c r="K249" s="219">
        <f t="shared" si="27"/>
        <v>57.771399999999993</v>
      </c>
      <c r="L249" s="220">
        <f t="shared" si="28"/>
        <v>89.190933333333319</v>
      </c>
      <c r="M249" s="221">
        <f t="shared" si="29"/>
        <v>121.62399999999998</v>
      </c>
      <c r="N249" s="210"/>
    </row>
    <row r="250" spans="1:14">
      <c r="A250" s="217" t="s">
        <v>344</v>
      </c>
      <c r="B250" s="218">
        <v>13</v>
      </c>
      <c r="C250" s="219">
        <v>24</v>
      </c>
      <c r="D250" s="220">
        <v>30</v>
      </c>
      <c r="E250" s="221">
        <v>36</v>
      </c>
      <c r="F250" s="210"/>
      <c r="G250" s="219">
        <f t="shared" si="24"/>
        <v>24.487200000000001</v>
      </c>
      <c r="H250" s="220">
        <f t="shared" si="25"/>
        <v>30.608999999999998</v>
      </c>
      <c r="I250" s="221">
        <f t="shared" si="26"/>
        <v>36.730800000000002</v>
      </c>
      <c r="J250" s="210"/>
      <c r="K250" s="219">
        <f t="shared" si="27"/>
        <v>24.324799999999996</v>
      </c>
      <c r="L250" s="220">
        <f t="shared" si="28"/>
        <v>30.405999999999995</v>
      </c>
      <c r="M250" s="221">
        <f t="shared" si="29"/>
        <v>36.487199999999994</v>
      </c>
      <c r="N250" s="210"/>
    </row>
    <row r="251" spans="1:14">
      <c r="A251" s="217" t="s">
        <v>345</v>
      </c>
      <c r="B251" s="218">
        <v>12</v>
      </c>
      <c r="C251" s="219">
        <v>31</v>
      </c>
      <c r="D251" s="220">
        <v>40</v>
      </c>
      <c r="E251" s="221">
        <v>49</v>
      </c>
      <c r="F251" s="210"/>
      <c r="G251" s="219">
        <f t="shared" si="24"/>
        <v>31.629300000000001</v>
      </c>
      <c r="H251" s="220">
        <f t="shared" si="25"/>
        <v>40.811999999999998</v>
      </c>
      <c r="I251" s="221">
        <f t="shared" si="26"/>
        <v>49.994700000000002</v>
      </c>
      <c r="J251" s="210"/>
      <c r="K251" s="219">
        <f t="shared" si="27"/>
        <v>31.419533333333327</v>
      </c>
      <c r="L251" s="220">
        <f t="shared" si="28"/>
        <v>40.541333333333327</v>
      </c>
      <c r="M251" s="221">
        <f t="shared" si="29"/>
        <v>49.663133333333327</v>
      </c>
      <c r="N251" s="210"/>
    </row>
    <row r="252" spans="1:14">
      <c r="A252" s="217" t="s">
        <v>346</v>
      </c>
      <c r="B252" s="218">
        <v>11</v>
      </c>
      <c r="C252" s="219">
        <v>72</v>
      </c>
      <c r="D252" s="220">
        <v>91</v>
      </c>
      <c r="E252" s="221">
        <v>110</v>
      </c>
      <c r="F252" s="210"/>
      <c r="G252" s="219">
        <f t="shared" si="24"/>
        <v>73.461600000000004</v>
      </c>
      <c r="H252" s="220">
        <f t="shared" si="25"/>
        <v>92.847300000000004</v>
      </c>
      <c r="I252" s="221">
        <f t="shared" si="26"/>
        <v>112.233</v>
      </c>
      <c r="J252" s="210"/>
      <c r="K252" s="219">
        <f t="shared" si="27"/>
        <v>72.974399999999989</v>
      </c>
      <c r="L252" s="220">
        <f t="shared" si="28"/>
        <v>92.231533333333317</v>
      </c>
      <c r="M252" s="221">
        <f t="shared" si="29"/>
        <v>111.48866666666665</v>
      </c>
      <c r="N252" s="210"/>
    </row>
    <row r="253" spans="1:14">
      <c r="A253" s="217" t="s">
        <v>57</v>
      </c>
      <c r="B253" s="218">
        <v>21</v>
      </c>
      <c r="C253" s="219">
        <v>62</v>
      </c>
      <c r="D253" s="220">
        <v>93</v>
      </c>
      <c r="E253" s="221">
        <v>125</v>
      </c>
      <c r="F253" s="210"/>
      <c r="G253" s="219">
        <f t="shared" si="24"/>
        <v>63.258600000000001</v>
      </c>
      <c r="H253" s="220">
        <f t="shared" si="25"/>
        <v>94.887900000000002</v>
      </c>
      <c r="I253" s="221">
        <f t="shared" si="26"/>
        <v>127.53749999999999</v>
      </c>
      <c r="J253" s="210"/>
      <c r="K253" s="219">
        <f t="shared" si="27"/>
        <v>62.839066666666653</v>
      </c>
      <c r="L253" s="220">
        <f t="shared" si="28"/>
        <v>94.258599999999987</v>
      </c>
      <c r="M253" s="221">
        <f t="shared" si="29"/>
        <v>126.69166666666665</v>
      </c>
      <c r="N253" s="210"/>
    </row>
    <row r="254" spans="1:14">
      <c r="A254" s="217" t="s">
        <v>347</v>
      </c>
      <c r="B254" s="218">
        <v>32</v>
      </c>
      <c r="C254" s="219">
        <v>76</v>
      </c>
      <c r="D254" s="220">
        <v>101</v>
      </c>
      <c r="E254" s="221">
        <v>126</v>
      </c>
      <c r="F254" s="210"/>
      <c r="G254" s="219">
        <f t="shared" si="24"/>
        <v>77.5428</v>
      </c>
      <c r="H254" s="220">
        <f t="shared" si="25"/>
        <v>103.05029999999999</v>
      </c>
      <c r="I254" s="221">
        <f t="shared" si="26"/>
        <v>128.55779999999999</v>
      </c>
      <c r="J254" s="210"/>
      <c r="K254" s="219">
        <f t="shared" si="27"/>
        <v>77.028533333333314</v>
      </c>
      <c r="L254" s="220">
        <f t="shared" si="28"/>
        <v>102.36686666666665</v>
      </c>
      <c r="M254" s="221">
        <f t="shared" si="29"/>
        <v>127.70519999999998</v>
      </c>
      <c r="N254" s="210"/>
    </row>
    <row r="255" spans="1:14">
      <c r="A255" s="217" t="s">
        <v>348</v>
      </c>
      <c r="B255" s="218">
        <v>2</v>
      </c>
      <c r="C255" s="219">
        <v>127</v>
      </c>
      <c r="D255" s="220">
        <v>129</v>
      </c>
      <c r="E255" s="221">
        <v>132</v>
      </c>
      <c r="F255" s="210"/>
      <c r="G255" s="219">
        <f t="shared" si="24"/>
        <v>129.57810000000001</v>
      </c>
      <c r="H255" s="220">
        <f t="shared" si="25"/>
        <v>131.61869999999999</v>
      </c>
      <c r="I255" s="221">
        <f t="shared" si="26"/>
        <v>134.67959999999999</v>
      </c>
      <c r="J255" s="210"/>
      <c r="K255" s="219">
        <f t="shared" si="27"/>
        <v>128.71873333333332</v>
      </c>
      <c r="L255" s="220">
        <f t="shared" si="28"/>
        <v>130.74579999999997</v>
      </c>
      <c r="M255" s="221">
        <f t="shared" si="29"/>
        <v>133.78639999999999</v>
      </c>
      <c r="N255" s="210"/>
    </row>
    <row r="256" spans="1:14">
      <c r="A256" s="217" t="s">
        <v>349</v>
      </c>
      <c r="B256" s="218">
        <v>7</v>
      </c>
      <c r="C256" s="219">
        <v>68</v>
      </c>
      <c r="D256" s="220">
        <v>87</v>
      </c>
      <c r="E256" s="221">
        <v>107</v>
      </c>
      <c r="F256" s="210"/>
      <c r="G256" s="219">
        <f t="shared" si="24"/>
        <v>69.380399999999995</v>
      </c>
      <c r="H256" s="220">
        <f t="shared" si="25"/>
        <v>88.766099999999994</v>
      </c>
      <c r="I256" s="221">
        <f t="shared" si="26"/>
        <v>109.1721</v>
      </c>
      <c r="J256" s="210"/>
      <c r="K256" s="219">
        <f t="shared" si="27"/>
        <v>68.920266666666663</v>
      </c>
      <c r="L256" s="220">
        <f t="shared" si="28"/>
        <v>88.177399999999992</v>
      </c>
      <c r="M256" s="221">
        <f t="shared" si="29"/>
        <v>108.44806666666665</v>
      </c>
      <c r="N256" s="210"/>
    </row>
    <row r="257" spans="1:14">
      <c r="A257" s="217" t="s">
        <v>350</v>
      </c>
      <c r="B257" s="218">
        <v>8</v>
      </c>
      <c r="C257" s="219">
        <v>84</v>
      </c>
      <c r="D257" s="220">
        <v>103</v>
      </c>
      <c r="E257" s="221">
        <v>122</v>
      </c>
      <c r="F257" s="210"/>
      <c r="G257" s="219">
        <f t="shared" si="24"/>
        <v>85.705200000000005</v>
      </c>
      <c r="H257" s="220">
        <f t="shared" si="25"/>
        <v>105.0909</v>
      </c>
      <c r="I257" s="221">
        <f t="shared" si="26"/>
        <v>124.4766</v>
      </c>
      <c r="J257" s="210"/>
      <c r="K257" s="219">
        <f t="shared" si="27"/>
        <v>85.136799999999994</v>
      </c>
      <c r="L257" s="220">
        <f t="shared" si="28"/>
        <v>104.39393333333332</v>
      </c>
      <c r="M257" s="221">
        <f t="shared" si="29"/>
        <v>123.65106666666665</v>
      </c>
      <c r="N257" s="210"/>
    </row>
    <row r="258" spans="1:14">
      <c r="A258" s="217" t="s">
        <v>351</v>
      </c>
      <c r="B258" s="218">
        <v>103</v>
      </c>
      <c r="C258" s="219">
        <v>33</v>
      </c>
      <c r="D258" s="220">
        <v>47</v>
      </c>
      <c r="E258" s="221">
        <v>61</v>
      </c>
      <c r="F258" s="210"/>
      <c r="G258" s="219">
        <f t="shared" si="24"/>
        <v>33.669899999999998</v>
      </c>
      <c r="H258" s="220">
        <f t="shared" si="25"/>
        <v>47.954099999999997</v>
      </c>
      <c r="I258" s="221">
        <f t="shared" si="26"/>
        <v>62.238300000000002</v>
      </c>
      <c r="J258" s="210"/>
      <c r="K258" s="219">
        <f t="shared" si="27"/>
        <v>33.446599999999997</v>
      </c>
      <c r="L258" s="220">
        <f t="shared" si="28"/>
        <v>47.636066666666657</v>
      </c>
      <c r="M258" s="221">
        <f t="shared" si="29"/>
        <v>61.825533333333325</v>
      </c>
      <c r="N258" s="210"/>
    </row>
  </sheetData>
  <sheetProtection sheet="1" objects="1" scenarios="1" autoFilter="0"/>
  <autoFilter ref="A15:N258"/>
  <mergeCells count="6">
    <mergeCell ref="C13:E13"/>
    <mergeCell ref="G13:I13"/>
    <mergeCell ref="K13:M13"/>
    <mergeCell ref="C14:E14"/>
    <mergeCell ref="G14:I14"/>
    <mergeCell ref="K14:M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2"/>
  <sheetViews>
    <sheetView tabSelected="1" zoomScale="90" zoomScaleNormal="90" workbookViewId="0">
      <selection activeCell="G5" sqref="G5:L5"/>
    </sheetView>
  </sheetViews>
  <sheetFormatPr baseColWidth="10" defaultColWidth="9.1640625" defaultRowHeight="13"/>
  <cols>
    <col min="1" max="1" width="4.5" style="1" customWidth="1"/>
    <col min="2" max="2" width="27.33203125" style="1" customWidth="1"/>
    <col min="3" max="3" width="31" style="1" customWidth="1"/>
    <col min="4" max="4" width="8" style="1" customWidth="1"/>
    <col min="5" max="5" width="13" style="1" customWidth="1"/>
    <col min="6" max="6" width="14.33203125" style="1" customWidth="1"/>
    <col min="7" max="7" width="1.83203125" style="1" customWidth="1"/>
    <col min="8" max="8" width="8.6640625" style="1" customWidth="1"/>
    <col min="9" max="9" width="8.6640625" style="1" bestFit="1" customWidth="1"/>
    <col min="10" max="10" width="14.33203125" style="1" customWidth="1"/>
    <col min="11" max="11" width="1.83203125" style="1" customWidth="1"/>
    <col min="12" max="12" width="8.6640625" style="1" bestFit="1" customWidth="1"/>
    <col min="13" max="13" width="10.6640625" style="1" customWidth="1"/>
    <col min="14" max="14" width="16" style="1" bestFit="1" customWidth="1"/>
    <col min="15" max="15" width="1.83203125" style="1" customWidth="1"/>
    <col min="16" max="17" width="10.6640625" style="1" customWidth="1"/>
    <col min="18" max="18" width="14" style="1" customWidth="1"/>
    <col min="19" max="19" width="1.83203125" style="1" customWidth="1"/>
    <col min="20" max="21" width="10.6640625" style="1" customWidth="1"/>
    <col min="22" max="22" width="14.33203125" style="1" bestFit="1" customWidth="1"/>
    <col min="23" max="23" width="1.83203125" style="1" customWidth="1"/>
    <col min="24" max="24" width="17" style="1" customWidth="1"/>
    <col min="25" max="16384" width="9.1640625" style="1"/>
  </cols>
  <sheetData>
    <row r="1" spans="2:24" ht="15.75" customHeight="1">
      <c r="B1" s="288" t="s">
        <v>98</v>
      </c>
      <c r="C1" s="288"/>
      <c r="D1" s="288"/>
      <c r="E1" s="288"/>
      <c r="F1" s="288"/>
      <c r="G1" s="288"/>
      <c r="H1" s="288"/>
      <c r="I1" s="288"/>
      <c r="J1" s="288"/>
      <c r="K1" s="288"/>
      <c r="L1" s="288"/>
      <c r="M1" s="288"/>
      <c r="N1" s="288"/>
      <c r="O1" s="288"/>
      <c r="P1" s="288"/>
      <c r="Q1" s="288"/>
      <c r="R1" s="288"/>
      <c r="S1" s="288"/>
      <c r="T1" s="288"/>
      <c r="U1" s="288"/>
      <c r="V1" s="288"/>
      <c r="W1" s="288"/>
      <c r="X1" s="288"/>
    </row>
    <row r="2" spans="2:24" ht="15.75" customHeight="1">
      <c r="B2" s="288" t="s">
        <v>97</v>
      </c>
      <c r="C2" s="288"/>
      <c r="D2" s="288"/>
      <c r="E2" s="288"/>
      <c r="F2" s="288"/>
      <c r="G2" s="288"/>
      <c r="H2" s="288"/>
      <c r="I2" s="288"/>
      <c r="J2" s="288"/>
      <c r="K2" s="288"/>
      <c r="L2" s="288"/>
      <c r="M2" s="288"/>
      <c r="N2" s="288"/>
      <c r="O2" s="288"/>
      <c r="P2" s="288"/>
      <c r="Q2" s="288"/>
      <c r="R2" s="288"/>
      <c r="S2" s="288"/>
      <c r="T2" s="288"/>
      <c r="U2" s="288"/>
      <c r="V2" s="288"/>
      <c r="W2" s="288"/>
      <c r="X2" s="288"/>
    </row>
    <row r="3" spans="2:24" ht="15">
      <c r="B3" s="289" t="str">
        <f>'Instructions_Notes to Preparer'!C8</f>
        <v>&lt;Client Name&gt;</v>
      </c>
      <c r="C3" s="289"/>
      <c r="D3" s="289"/>
      <c r="E3" s="289"/>
      <c r="F3" s="289"/>
      <c r="G3" s="289"/>
      <c r="H3" s="289"/>
      <c r="I3" s="289"/>
      <c r="J3" s="289"/>
      <c r="K3" s="289"/>
      <c r="L3" s="289"/>
      <c r="M3" s="289"/>
      <c r="N3" s="289"/>
      <c r="O3" s="289"/>
      <c r="P3" s="289"/>
      <c r="Q3" s="289"/>
      <c r="R3" s="289"/>
      <c r="S3" s="289"/>
      <c r="T3" s="289"/>
      <c r="U3" s="289"/>
      <c r="V3" s="289"/>
      <c r="W3" s="289"/>
      <c r="X3" s="289"/>
    </row>
    <row r="4" spans="2:24" ht="16" thickBot="1">
      <c r="B4" s="300" t="s">
        <v>2</v>
      </c>
      <c r="C4" s="300"/>
      <c r="D4" s="300"/>
      <c r="E4" s="300"/>
      <c r="F4" s="300"/>
      <c r="G4" s="300"/>
      <c r="H4" s="300"/>
      <c r="I4" s="300"/>
      <c r="J4" s="300"/>
      <c r="K4" s="300"/>
      <c r="L4" s="300"/>
      <c r="M4" s="300"/>
      <c r="N4" s="300"/>
      <c r="O4" s="300"/>
      <c r="P4" s="300"/>
      <c r="Q4" s="300"/>
      <c r="R4" s="300"/>
      <c r="S4" s="300"/>
      <c r="T4" s="300"/>
      <c r="U4" s="300"/>
      <c r="V4" s="300"/>
      <c r="W4" s="300"/>
      <c r="X4" s="300"/>
    </row>
    <row r="5" spans="2:24" s="8" customFormat="1" ht="21" customHeight="1">
      <c r="B5" s="67" t="s">
        <v>3</v>
      </c>
      <c r="C5" s="65"/>
      <c r="D5" s="65"/>
      <c r="E5" s="315" t="s">
        <v>368</v>
      </c>
      <c r="F5" s="316"/>
      <c r="G5" s="321" t="s">
        <v>369</v>
      </c>
      <c r="H5" s="322"/>
      <c r="I5" s="322"/>
      <c r="J5" s="322"/>
      <c r="K5" s="322"/>
      <c r="L5" s="323"/>
      <c r="M5" s="112"/>
      <c r="N5" s="112"/>
      <c r="O5" s="112"/>
      <c r="P5" s="112"/>
      <c r="Q5" s="112"/>
      <c r="R5" s="112"/>
      <c r="S5" s="112"/>
      <c r="T5" s="112"/>
      <c r="U5" s="112"/>
      <c r="V5" s="112"/>
      <c r="W5" s="112"/>
      <c r="X5" s="113"/>
    </row>
    <row r="6" spans="2:24" s="8" customFormat="1" ht="21" customHeight="1">
      <c r="B6" s="68" t="s">
        <v>22</v>
      </c>
      <c r="C6" s="66" t="s">
        <v>69</v>
      </c>
      <c r="D6" s="66"/>
      <c r="E6" s="317" t="s">
        <v>4</v>
      </c>
      <c r="F6" s="318"/>
      <c r="G6" s="297" t="s">
        <v>71</v>
      </c>
      <c r="H6" s="298"/>
      <c r="I6" s="298"/>
      <c r="J6" s="298"/>
      <c r="K6" s="298"/>
      <c r="L6" s="299"/>
      <c r="M6" s="114"/>
      <c r="N6" s="114"/>
      <c r="O6" s="114"/>
      <c r="P6" s="114"/>
      <c r="Q6" s="114"/>
      <c r="R6" s="114"/>
      <c r="S6" s="114"/>
      <c r="T6" s="114"/>
      <c r="U6" s="114"/>
      <c r="V6" s="114"/>
      <c r="W6" s="114"/>
      <c r="X6" s="115"/>
    </row>
    <row r="7" spans="2:24" s="8" customFormat="1" ht="21" customHeight="1">
      <c r="B7" s="68" t="s">
        <v>1</v>
      </c>
      <c r="C7" s="66" t="s">
        <v>70</v>
      </c>
      <c r="D7" s="66"/>
      <c r="E7" s="317" t="s">
        <v>5</v>
      </c>
      <c r="F7" s="318"/>
      <c r="G7" s="297" t="s">
        <v>109</v>
      </c>
      <c r="H7" s="298"/>
      <c r="I7" s="298"/>
      <c r="J7" s="298"/>
      <c r="K7" s="298"/>
      <c r="L7" s="299"/>
      <c r="M7" s="114"/>
      <c r="N7" s="114"/>
      <c r="O7" s="114"/>
      <c r="P7" s="114"/>
      <c r="Q7" s="114"/>
      <c r="R7" s="114"/>
      <c r="S7" s="114"/>
      <c r="T7" s="114"/>
      <c r="U7" s="114"/>
      <c r="V7" s="114"/>
      <c r="W7" s="114"/>
      <c r="X7" s="115"/>
    </row>
    <row r="8" spans="2:24" s="8" customFormat="1" ht="21" customHeight="1" thickBot="1">
      <c r="B8" s="82"/>
      <c r="C8" s="83"/>
      <c r="D8" s="83"/>
      <c r="E8" s="319" t="s">
        <v>6</v>
      </c>
      <c r="F8" s="320"/>
      <c r="G8" s="294" t="s">
        <v>72</v>
      </c>
      <c r="H8" s="295"/>
      <c r="I8" s="295"/>
      <c r="J8" s="295"/>
      <c r="K8" s="295"/>
      <c r="L8" s="296"/>
      <c r="M8" s="116"/>
      <c r="N8" s="116"/>
      <c r="O8" s="116"/>
      <c r="P8" s="116"/>
      <c r="Q8" s="116"/>
      <c r="R8" s="116"/>
      <c r="S8" s="116"/>
      <c r="T8" s="116"/>
      <c r="U8" s="116"/>
      <c r="V8" s="116"/>
      <c r="W8" s="116"/>
      <c r="X8" s="117"/>
    </row>
    <row r="9" spans="2:24" s="8" customFormat="1" ht="21" customHeight="1">
      <c r="B9" s="91" t="s">
        <v>370</v>
      </c>
      <c r="C9" s="99" t="s">
        <v>79</v>
      </c>
      <c r="D9" s="100"/>
      <c r="E9" s="94" t="s">
        <v>80</v>
      </c>
      <c r="F9" s="84"/>
      <c r="G9" s="104"/>
      <c r="H9" s="104"/>
      <c r="I9" s="104"/>
      <c r="J9" s="77"/>
      <c r="K9" s="104"/>
      <c r="L9" s="77"/>
      <c r="M9" s="85"/>
      <c r="N9" s="85"/>
      <c r="O9" s="103"/>
      <c r="P9" s="85"/>
      <c r="Q9" s="85"/>
      <c r="R9" s="85"/>
      <c r="S9" s="103"/>
      <c r="T9" s="85"/>
      <c r="U9" s="85"/>
      <c r="V9" s="85"/>
      <c r="W9" s="103"/>
      <c r="X9" s="86"/>
    </row>
    <row r="10" spans="2:24" s="8" customFormat="1" ht="21" customHeight="1">
      <c r="B10" s="92"/>
      <c r="C10" s="98"/>
      <c r="D10" s="97"/>
      <c r="E10" s="95"/>
      <c r="F10" s="87"/>
      <c r="G10" s="104"/>
      <c r="H10" s="104"/>
      <c r="I10" s="104"/>
      <c r="J10" s="75"/>
      <c r="K10" s="104"/>
      <c r="L10" s="77"/>
      <c r="M10" s="77"/>
      <c r="N10" s="75"/>
      <c r="O10" s="104"/>
      <c r="P10" s="77"/>
      <c r="Q10" s="77"/>
      <c r="R10" s="75"/>
      <c r="S10" s="104"/>
      <c r="T10" s="77"/>
      <c r="U10" s="77"/>
      <c r="V10" s="75"/>
      <c r="W10" s="104"/>
      <c r="X10" s="76"/>
    </row>
    <row r="11" spans="2:24" s="8" customFormat="1" ht="21" customHeight="1">
      <c r="B11" s="92"/>
      <c r="C11" s="98"/>
      <c r="D11" s="97"/>
      <c r="E11" s="95"/>
      <c r="F11" s="87"/>
      <c r="G11" s="104"/>
      <c r="H11" s="104"/>
      <c r="I11" s="104"/>
      <c r="J11" s="75"/>
      <c r="K11" s="104"/>
      <c r="L11" s="77"/>
      <c r="M11" s="77"/>
      <c r="N11" s="75"/>
      <c r="O11" s="104"/>
      <c r="P11" s="77"/>
      <c r="Q11" s="77"/>
      <c r="R11" s="75"/>
      <c r="S11" s="104"/>
      <c r="T11" s="77"/>
      <c r="U11" s="77"/>
      <c r="V11" s="75"/>
      <c r="W11" s="104"/>
      <c r="X11" s="76"/>
    </row>
    <row r="12" spans="2:24" s="8" customFormat="1" ht="21" customHeight="1" thickBot="1">
      <c r="B12" s="93"/>
      <c r="C12" s="101"/>
      <c r="D12" s="102"/>
      <c r="E12" s="96"/>
      <c r="F12" s="88"/>
      <c r="G12" s="105"/>
      <c r="H12" s="105"/>
      <c r="I12" s="105"/>
      <c r="J12" s="89"/>
      <c r="K12" s="105"/>
      <c r="L12" s="89"/>
      <c r="M12" s="89"/>
      <c r="N12" s="89"/>
      <c r="O12" s="105"/>
      <c r="P12" s="89"/>
      <c r="Q12" s="89"/>
      <c r="R12" s="89"/>
      <c r="S12" s="105"/>
      <c r="T12" s="89"/>
      <c r="U12" s="89"/>
      <c r="V12" s="89"/>
      <c r="W12" s="105"/>
      <c r="X12" s="90"/>
    </row>
    <row r="13" spans="2:24" ht="18" customHeight="1">
      <c r="B13" s="303" t="s">
        <v>110</v>
      </c>
      <c r="C13" s="304"/>
      <c r="D13" s="305"/>
      <c r="E13" s="305"/>
      <c r="F13" s="305"/>
      <c r="G13" s="305"/>
      <c r="H13" s="305"/>
      <c r="I13" s="305"/>
      <c r="J13" s="305"/>
      <c r="K13" s="305"/>
      <c r="L13" s="305"/>
      <c r="M13" s="305"/>
      <c r="N13" s="305"/>
      <c r="O13" s="305"/>
      <c r="P13" s="305"/>
      <c r="Q13" s="305"/>
      <c r="R13" s="305"/>
      <c r="S13" s="305"/>
      <c r="T13" s="305"/>
      <c r="U13" s="305"/>
      <c r="V13" s="305"/>
      <c r="W13" s="305"/>
      <c r="X13" s="306"/>
    </row>
    <row r="14" spans="2:24" ht="18" customHeight="1">
      <c r="B14" s="307" t="s">
        <v>73</v>
      </c>
      <c r="C14" s="308"/>
      <c r="D14" s="309"/>
      <c r="E14" s="309"/>
      <c r="F14" s="309"/>
      <c r="G14" s="309"/>
      <c r="H14" s="309"/>
      <c r="I14" s="309"/>
      <c r="J14" s="309"/>
      <c r="K14" s="309"/>
      <c r="L14" s="309"/>
      <c r="M14" s="309"/>
      <c r="N14" s="309"/>
      <c r="O14" s="309"/>
      <c r="P14" s="309"/>
      <c r="Q14" s="309"/>
      <c r="R14" s="309"/>
      <c r="S14" s="309"/>
      <c r="T14" s="309"/>
      <c r="U14" s="309"/>
      <c r="V14" s="309"/>
      <c r="W14" s="309"/>
      <c r="X14" s="310"/>
    </row>
    <row r="15" spans="2:24" ht="18" customHeight="1">
      <c r="B15" s="311" t="s">
        <v>77</v>
      </c>
      <c r="C15" s="312"/>
      <c r="D15" s="313"/>
      <c r="E15" s="313"/>
      <c r="F15" s="313"/>
      <c r="G15" s="313"/>
      <c r="H15" s="313"/>
      <c r="I15" s="313"/>
      <c r="J15" s="313"/>
      <c r="K15" s="313"/>
      <c r="L15" s="313"/>
      <c r="M15" s="313"/>
      <c r="N15" s="313"/>
      <c r="O15" s="313"/>
      <c r="P15" s="313"/>
      <c r="Q15" s="313"/>
      <c r="R15" s="313"/>
      <c r="S15" s="313"/>
      <c r="T15" s="313"/>
      <c r="U15" s="313"/>
      <c r="V15" s="313"/>
      <c r="W15" s="313"/>
      <c r="X15" s="314"/>
    </row>
    <row r="16" spans="2:24">
      <c r="B16" s="16"/>
      <c r="C16" s="23"/>
      <c r="D16" s="9"/>
      <c r="E16" s="9"/>
      <c r="F16" s="9"/>
      <c r="G16" s="9"/>
      <c r="H16" s="9"/>
      <c r="I16" s="9"/>
      <c r="J16" s="9"/>
      <c r="K16" s="9"/>
      <c r="L16" s="9"/>
      <c r="M16" s="9"/>
      <c r="N16" s="9"/>
      <c r="O16" s="9"/>
      <c r="P16" s="9"/>
      <c r="Q16" s="9"/>
      <c r="R16" s="10"/>
      <c r="S16" s="9"/>
      <c r="T16" s="10"/>
      <c r="U16" s="10"/>
      <c r="V16" s="10"/>
      <c r="W16" s="9"/>
      <c r="X16" s="11"/>
    </row>
    <row r="17" spans="1:25">
      <c r="B17" s="12"/>
      <c r="C17" s="21" t="s">
        <v>7</v>
      </c>
      <c r="D17" s="22">
        <v>2.3E-2</v>
      </c>
      <c r="E17" s="9" t="s">
        <v>74</v>
      </c>
      <c r="F17" s="9"/>
      <c r="G17" s="9"/>
      <c r="H17" s="9"/>
      <c r="I17" s="9"/>
      <c r="J17" s="9"/>
      <c r="K17" s="9"/>
      <c r="L17" s="9"/>
      <c r="M17" s="9"/>
      <c r="N17" s="9"/>
      <c r="O17" s="9"/>
      <c r="P17" s="9"/>
      <c r="Q17" s="9"/>
      <c r="R17" s="10"/>
      <c r="S17" s="9"/>
      <c r="T17" s="10"/>
      <c r="U17" s="10"/>
      <c r="V17" s="10"/>
      <c r="W17" s="9"/>
      <c r="X17" s="11"/>
    </row>
    <row r="18" spans="1:25" ht="14" thickBot="1">
      <c r="B18" s="235" t="s">
        <v>377</v>
      </c>
      <c r="C18" s="24"/>
      <c r="D18" s="13"/>
      <c r="E18" s="69"/>
      <c r="F18" s="13"/>
      <c r="G18" s="13"/>
      <c r="H18" s="13"/>
      <c r="I18" s="13"/>
      <c r="J18" s="13"/>
      <c r="K18" s="13"/>
      <c r="L18" s="13"/>
      <c r="M18" s="13"/>
      <c r="N18" s="13"/>
      <c r="O18" s="13"/>
      <c r="P18" s="13"/>
      <c r="Q18" s="13"/>
      <c r="R18" s="14"/>
      <c r="S18" s="13"/>
      <c r="T18" s="14"/>
      <c r="U18" s="14"/>
      <c r="V18" s="14"/>
      <c r="W18" s="13"/>
      <c r="X18" s="15"/>
    </row>
    <row r="19" spans="1:25" ht="14" thickBot="1">
      <c r="B19" s="107"/>
      <c r="C19" s="23"/>
      <c r="D19" s="9"/>
      <c r="E19" s="106"/>
      <c r="F19" s="9"/>
      <c r="G19" s="9"/>
      <c r="H19" s="9"/>
      <c r="I19" s="9"/>
      <c r="J19" s="9"/>
      <c r="K19" s="9"/>
      <c r="L19" s="9"/>
      <c r="M19" s="9"/>
      <c r="N19" s="9"/>
      <c r="O19" s="9"/>
      <c r="P19" s="9"/>
      <c r="Q19" s="9"/>
      <c r="R19" s="10"/>
      <c r="S19" s="9"/>
      <c r="T19" s="10"/>
      <c r="U19" s="10"/>
      <c r="V19" s="10"/>
      <c r="W19" s="9"/>
      <c r="X19" s="11"/>
    </row>
    <row r="20" spans="1:25" ht="39" customHeight="1" thickBot="1">
      <c r="B20" s="26" t="s">
        <v>378</v>
      </c>
      <c r="C20" s="25" t="s">
        <v>9</v>
      </c>
      <c r="D20" s="108" t="s">
        <v>86</v>
      </c>
      <c r="E20" s="108" t="s">
        <v>87</v>
      </c>
      <c r="F20" s="109" t="s">
        <v>85</v>
      </c>
      <c r="G20" s="110"/>
      <c r="H20" s="108" t="s">
        <v>88</v>
      </c>
      <c r="I20" s="108" t="s">
        <v>89</v>
      </c>
      <c r="J20" s="109" t="s">
        <v>81</v>
      </c>
      <c r="K20" s="110"/>
      <c r="L20" s="108" t="s">
        <v>91</v>
      </c>
      <c r="M20" s="108" t="s">
        <v>92</v>
      </c>
      <c r="N20" s="109" t="s">
        <v>82</v>
      </c>
      <c r="O20" s="110"/>
      <c r="P20" s="108" t="s">
        <v>93</v>
      </c>
      <c r="Q20" s="108" t="s">
        <v>94</v>
      </c>
      <c r="R20" s="109" t="s">
        <v>83</v>
      </c>
      <c r="S20" s="110"/>
      <c r="T20" s="108" t="s">
        <v>95</v>
      </c>
      <c r="U20" s="108" t="s">
        <v>96</v>
      </c>
      <c r="V20" s="109" t="s">
        <v>84</v>
      </c>
      <c r="W20" s="110"/>
      <c r="X20" s="111" t="s">
        <v>0</v>
      </c>
    </row>
    <row r="21" spans="1:25">
      <c r="A21" s="34"/>
      <c r="B21" s="139" t="s">
        <v>107</v>
      </c>
      <c r="C21" s="140" t="s">
        <v>44</v>
      </c>
      <c r="D21" s="141">
        <v>960</v>
      </c>
      <c r="E21" s="142">
        <v>158.65</v>
      </c>
      <c r="F21" s="143">
        <f>D21*E21</f>
        <v>152304</v>
      </c>
      <c r="G21" s="144"/>
      <c r="H21" s="141">
        <v>950</v>
      </c>
      <c r="I21" s="143">
        <f>E21*(1+$D$17)</f>
        <v>162.29894999999999</v>
      </c>
      <c r="J21" s="143">
        <f>H21*I21</f>
        <v>154184.0025</v>
      </c>
      <c r="K21" s="144"/>
      <c r="L21" s="141">
        <v>950</v>
      </c>
      <c r="M21" s="143">
        <f t="shared" ref="M21:M22" si="0">I21*(1+$D$17)</f>
        <v>166.03182584999999</v>
      </c>
      <c r="N21" s="143">
        <f>L21*M21</f>
        <v>157730.23455749999</v>
      </c>
      <c r="O21" s="144"/>
      <c r="P21" s="141">
        <v>950</v>
      </c>
      <c r="Q21" s="143">
        <f>M21*(1+$D$17)</f>
        <v>169.85055784454997</v>
      </c>
      <c r="R21" s="143">
        <f>P21*Q21</f>
        <v>161358.02995232248</v>
      </c>
      <c r="S21" s="144"/>
      <c r="T21" s="141">
        <v>950</v>
      </c>
      <c r="U21" s="143">
        <f>Q21*(1+$D$17)</f>
        <v>173.7571206749746</v>
      </c>
      <c r="V21" s="143">
        <f>T21*U21</f>
        <v>165069.26464122586</v>
      </c>
      <c r="W21" s="144"/>
      <c r="X21" s="145">
        <f>V21+R21+N21+J21+F21</f>
        <v>790645.53165104834</v>
      </c>
      <c r="Y21" s="4"/>
    </row>
    <row r="22" spans="1:25">
      <c r="A22" s="34"/>
      <c r="B22" s="146"/>
      <c r="C22" s="147" t="s">
        <v>29</v>
      </c>
      <c r="D22" s="148">
        <v>240</v>
      </c>
      <c r="E22" s="149">
        <v>54.13</v>
      </c>
      <c r="F22" s="150">
        <f t="shared" ref="F22" si="1">D22*E22</f>
        <v>12991.2</v>
      </c>
      <c r="G22" s="151"/>
      <c r="H22" s="148">
        <v>450</v>
      </c>
      <c r="I22" s="143">
        <f t="shared" ref="I22" si="2">E22*(1+$D$17)</f>
        <v>55.374989999999997</v>
      </c>
      <c r="J22" s="150">
        <f t="shared" ref="J22" si="3">H22*I22</f>
        <v>24918.745499999997</v>
      </c>
      <c r="K22" s="151"/>
      <c r="L22" s="148">
        <v>450</v>
      </c>
      <c r="M22" s="143">
        <f t="shared" si="0"/>
        <v>56.648614769999995</v>
      </c>
      <c r="N22" s="150">
        <f t="shared" ref="N22" si="4">L22*M22</f>
        <v>25491.876646499997</v>
      </c>
      <c r="O22" s="151"/>
      <c r="P22" s="148">
        <v>450</v>
      </c>
      <c r="Q22" s="143">
        <f t="shared" ref="Q22" si="5">M22*(1+$D$17)</f>
        <v>57.951532909709989</v>
      </c>
      <c r="R22" s="150">
        <f t="shared" ref="R22" si="6">P22*Q22</f>
        <v>26078.189809369494</v>
      </c>
      <c r="S22" s="151"/>
      <c r="T22" s="148">
        <v>450</v>
      </c>
      <c r="U22" s="143">
        <f t="shared" ref="U22" si="7">Q22*(1+$D$17)</f>
        <v>59.284418166633316</v>
      </c>
      <c r="V22" s="150">
        <f t="shared" ref="V22" si="8">T22*U22</f>
        <v>26677.988174984992</v>
      </c>
      <c r="W22" s="151"/>
      <c r="X22" s="145">
        <f t="shared" ref="X22" si="9">V22+R22+N22+J22+F22</f>
        <v>116158.00013085447</v>
      </c>
      <c r="Y22" s="4"/>
    </row>
    <row r="23" spans="1:25">
      <c r="A23" s="34"/>
      <c r="B23" s="139" t="s">
        <v>106</v>
      </c>
      <c r="C23" s="140" t="s">
        <v>28</v>
      </c>
      <c r="D23" s="141">
        <v>950</v>
      </c>
      <c r="E23" s="142">
        <v>73.680000000000007</v>
      </c>
      <c r="F23" s="143">
        <f>D23*E23</f>
        <v>69996</v>
      </c>
      <c r="G23" s="144"/>
      <c r="H23" s="141">
        <v>950</v>
      </c>
      <c r="I23" s="143">
        <f>E23*(1+$D$17)</f>
        <v>75.374639999999999</v>
      </c>
      <c r="J23" s="143">
        <f>H23*I23</f>
        <v>71605.907999999996</v>
      </c>
      <c r="K23" s="144"/>
      <c r="L23" s="141">
        <v>950</v>
      </c>
      <c r="M23" s="143">
        <f t="shared" ref="M23:M34" si="10">I23*(1+$D$17)</f>
        <v>77.108256719999986</v>
      </c>
      <c r="N23" s="143">
        <f>L23*M23</f>
        <v>73252.843883999987</v>
      </c>
      <c r="O23" s="144"/>
      <c r="P23" s="141">
        <v>950</v>
      </c>
      <c r="Q23" s="143">
        <f>M23*(1+$D$17)</f>
        <v>78.88174662455998</v>
      </c>
      <c r="R23" s="143">
        <f>P23*Q23</f>
        <v>74937.659293331977</v>
      </c>
      <c r="S23" s="144"/>
      <c r="T23" s="141">
        <v>950</v>
      </c>
      <c r="U23" s="143">
        <f>Q23*(1+$D$17)</f>
        <v>80.696026796924855</v>
      </c>
      <c r="V23" s="143">
        <f>T23*U23</f>
        <v>76661.225457078617</v>
      </c>
      <c r="W23" s="144"/>
      <c r="X23" s="145">
        <f t="shared" ref="X23:X34" si="11">V23+R23+N23+J23+F23</f>
        <v>366453.63663441059</v>
      </c>
      <c r="Y23" s="4"/>
    </row>
    <row r="24" spans="1:25">
      <c r="A24" s="34"/>
      <c r="B24" s="146"/>
      <c r="C24" s="147" t="s">
        <v>40</v>
      </c>
      <c r="D24" s="148">
        <v>450</v>
      </c>
      <c r="E24" s="149">
        <v>139.27000000000001</v>
      </c>
      <c r="F24" s="150">
        <f t="shared" ref="F24:F34" si="12">D24*E24</f>
        <v>62671.500000000007</v>
      </c>
      <c r="G24" s="151"/>
      <c r="H24" s="148">
        <v>450</v>
      </c>
      <c r="I24" s="143">
        <f t="shared" ref="I24:I34" si="13">E24*(1+$D$17)</f>
        <v>142.47320999999999</v>
      </c>
      <c r="J24" s="150">
        <f t="shared" ref="J24:J34" si="14">H24*I24</f>
        <v>64112.944499999998</v>
      </c>
      <c r="K24" s="151"/>
      <c r="L24" s="148">
        <v>450</v>
      </c>
      <c r="M24" s="143">
        <f t="shared" si="10"/>
        <v>145.75009382999997</v>
      </c>
      <c r="N24" s="150">
        <f t="shared" ref="N24:N34" si="15">L24*M24</f>
        <v>65587.542223499986</v>
      </c>
      <c r="O24" s="151"/>
      <c r="P24" s="148">
        <v>450</v>
      </c>
      <c r="Q24" s="143">
        <f t="shared" ref="Q24:Q34" si="16">M24*(1+$D$17)</f>
        <v>149.10234598808995</v>
      </c>
      <c r="R24" s="150">
        <f t="shared" ref="R24:R34" si="17">P24*Q24</f>
        <v>67096.055694640483</v>
      </c>
      <c r="S24" s="151"/>
      <c r="T24" s="148">
        <v>450</v>
      </c>
      <c r="U24" s="143">
        <f t="shared" ref="U24:U34" si="18">Q24*(1+$D$17)</f>
        <v>152.531699945816</v>
      </c>
      <c r="V24" s="150">
        <f t="shared" ref="V24:V34" si="19">T24*U24</f>
        <v>68639.264975617203</v>
      </c>
      <c r="W24" s="151"/>
      <c r="X24" s="145">
        <f t="shared" si="11"/>
        <v>328107.30739375763</v>
      </c>
      <c r="Y24" s="4"/>
    </row>
    <row r="25" spans="1:25">
      <c r="A25" s="34"/>
      <c r="B25" s="146"/>
      <c r="C25" s="147" t="s">
        <v>39</v>
      </c>
      <c r="D25" s="148">
        <v>1020</v>
      </c>
      <c r="E25" s="149">
        <v>111.94</v>
      </c>
      <c r="F25" s="150">
        <f t="shared" si="12"/>
        <v>114178.8</v>
      </c>
      <c r="G25" s="151"/>
      <c r="H25" s="148">
        <v>1020</v>
      </c>
      <c r="I25" s="143">
        <f t="shared" si="13"/>
        <v>114.51461999999999</v>
      </c>
      <c r="J25" s="150">
        <f t="shared" si="14"/>
        <v>116804.91239999999</v>
      </c>
      <c r="K25" s="151"/>
      <c r="L25" s="148">
        <v>1020</v>
      </c>
      <c r="M25" s="143">
        <f t="shared" si="10"/>
        <v>117.14845625999999</v>
      </c>
      <c r="N25" s="150">
        <f t="shared" si="15"/>
        <v>119491.42538519998</v>
      </c>
      <c r="O25" s="151"/>
      <c r="P25" s="148">
        <v>1020</v>
      </c>
      <c r="Q25" s="143">
        <f t="shared" si="16"/>
        <v>119.84287075397998</v>
      </c>
      <c r="R25" s="150">
        <f t="shared" si="17"/>
        <v>122239.72816905958</v>
      </c>
      <c r="S25" s="151"/>
      <c r="T25" s="148">
        <v>1020</v>
      </c>
      <c r="U25" s="143">
        <f t="shared" si="18"/>
        <v>122.59925678132151</v>
      </c>
      <c r="V25" s="150">
        <f t="shared" si="19"/>
        <v>125051.24191694794</v>
      </c>
      <c r="W25" s="151"/>
      <c r="X25" s="145">
        <f t="shared" si="11"/>
        <v>597766.10787120753</v>
      </c>
      <c r="Y25" s="4"/>
    </row>
    <row r="26" spans="1:25">
      <c r="A26" s="34"/>
      <c r="B26" s="146"/>
      <c r="C26" s="147" t="s">
        <v>56</v>
      </c>
      <c r="D26" s="148">
        <v>760</v>
      </c>
      <c r="E26" s="149">
        <v>100.54</v>
      </c>
      <c r="F26" s="150">
        <f t="shared" si="12"/>
        <v>76410.400000000009</v>
      </c>
      <c r="G26" s="151"/>
      <c r="H26" s="148">
        <v>760</v>
      </c>
      <c r="I26" s="143">
        <f t="shared" si="13"/>
        <v>102.85242</v>
      </c>
      <c r="J26" s="150">
        <f t="shared" si="14"/>
        <v>78167.839200000002</v>
      </c>
      <c r="K26" s="151"/>
      <c r="L26" s="148">
        <v>760</v>
      </c>
      <c r="M26" s="143">
        <f t="shared" si="10"/>
        <v>105.21802565999998</v>
      </c>
      <c r="N26" s="150">
        <f t="shared" si="15"/>
        <v>79965.699501599986</v>
      </c>
      <c r="O26" s="151"/>
      <c r="P26" s="148">
        <v>760</v>
      </c>
      <c r="Q26" s="143">
        <f t="shared" si="16"/>
        <v>107.63804025017997</v>
      </c>
      <c r="R26" s="150">
        <f t="shared" si="17"/>
        <v>81804.910590136773</v>
      </c>
      <c r="S26" s="151"/>
      <c r="T26" s="148">
        <v>760</v>
      </c>
      <c r="U26" s="143">
        <f t="shared" si="18"/>
        <v>110.1137151759341</v>
      </c>
      <c r="V26" s="150">
        <f t="shared" si="19"/>
        <v>83686.423533709924</v>
      </c>
      <c r="W26" s="151"/>
      <c r="X26" s="145">
        <f t="shared" si="11"/>
        <v>400035.27282544668</v>
      </c>
      <c r="Y26" s="4"/>
    </row>
    <row r="27" spans="1:25">
      <c r="A27" s="34"/>
      <c r="B27" s="146" t="s">
        <v>105</v>
      </c>
      <c r="C27" s="147" t="s">
        <v>46</v>
      </c>
      <c r="D27" s="148">
        <v>120</v>
      </c>
      <c r="E27" s="149">
        <v>117.75</v>
      </c>
      <c r="F27" s="150">
        <f t="shared" si="12"/>
        <v>14130</v>
      </c>
      <c r="G27" s="151"/>
      <c r="H27" s="148">
        <v>120</v>
      </c>
      <c r="I27" s="143">
        <f t="shared" si="13"/>
        <v>120.45824999999999</v>
      </c>
      <c r="J27" s="150">
        <f t="shared" si="14"/>
        <v>14454.99</v>
      </c>
      <c r="K27" s="151"/>
      <c r="L27" s="148">
        <v>120</v>
      </c>
      <c r="M27" s="143">
        <f t="shared" si="10"/>
        <v>123.22878974999998</v>
      </c>
      <c r="N27" s="150">
        <f t="shared" si="15"/>
        <v>14787.454769999997</v>
      </c>
      <c r="O27" s="151"/>
      <c r="P27" s="148">
        <v>120</v>
      </c>
      <c r="Q27" s="143">
        <f t="shared" si="16"/>
        <v>126.06305191424997</v>
      </c>
      <c r="R27" s="150">
        <f t="shared" si="17"/>
        <v>15127.566229709995</v>
      </c>
      <c r="S27" s="151"/>
      <c r="T27" s="148">
        <v>120</v>
      </c>
      <c r="U27" s="143">
        <f t="shared" si="18"/>
        <v>128.9625021082777</v>
      </c>
      <c r="V27" s="150">
        <f t="shared" si="19"/>
        <v>15475.500252993324</v>
      </c>
      <c r="W27" s="151"/>
      <c r="X27" s="145">
        <f t="shared" si="11"/>
        <v>73975.51125270332</v>
      </c>
      <c r="Y27" s="4"/>
    </row>
    <row r="28" spans="1:25">
      <c r="A28" s="34"/>
      <c r="B28" s="137"/>
      <c r="C28" s="147" t="s">
        <v>40</v>
      </c>
      <c r="D28" s="148">
        <v>500</v>
      </c>
      <c r="E28" s="149">
        <v>139.27000000000001</v>
      </c>
      <c r="F28" s="150">
        <f t="shared" si="12"/>
        <v>69635</v>
      </c>
      <c r="G28" s="151"/>
      <c r="H28" s="148">
        <v>500</v>
      </c>
      <c r="I28" s="143">
        <f t="shared" si="13"/>
        <v>142.47320999999999</v>
      </c>
      <c r="J28" s="150">
        <f t="shared" si="14"/>
        <v>71236.604999999996</v>
      </c>
      <c r="K28" s="151"/>
      <c r="L28" s="148">
        <v>500</v>
      </c>
      <c r="M28" s="143">
        <f t="shared" si="10"/>
        <v>145.75009382999997</v>
      </c>
      <c r="N28" s="150">
        <f t="shared" si="15"/>
        <v>72875.046914999984</v>
      </c>
      <c r="O28" s="151"/>
      <c r="P28" s="148">
        <v>500</v>
      </c>
      <c r="Q28" s="143">
        <f t="shared" si="16"/>
        <v>149.10234598808995</v>
      </c>
      <c r="R28" s="150">
        <f t="shared" si="17"/>
        <v>74551.172994044973</v>
      </c>
      <c r="S28" s="151"/>
      <c r="T28" s="148">
        <v>500</v>
      </c>
      <c r="U28" s="143">
        <f t="shared" si="18"/>
        <v>152.531699945816</v>
      </c>
      <c r="V28" s="150">
        <f t="shared" si="19"/>
        <v>76265.849972908007</v>
      </c>
      <c r="W28" s="151"/>
      <c r="X28" s="145">
        <f t="shared" si="11"/>
        <v>364563.67488195299</v>
      </c>
      <c r="Y28" s="4"/>
    </row>
    <row r="29" spans="1:25">
      <c r="A29" s="34"/>
      <c r="B29" s="146"/>
      <c r="C29" s="147" t="s">
        <v>39</v>
      </c>
      <c r="D29" s="148">
        <v>650</v>
      </c>
      <c r="E29" s="149">
        <v>111.94</v>
      </c>
      <c r="F29" s="150">
        <f t="shared" si="12"/>
        <v>72761</v>
      </c>
      <c r="G29" s="151"/>
      <c r="H29" s="148">
        <v>650</v>
      </c>
      <c r="I29" s="143">
        <f t="shared" si="13"/>
        <v>114.51461999999999</v>
      </c>
      <c r="J29" s="150">
        <f t="shared" si="14"/>
        <v>74434.502999999997</v>
      </c>
      <c r="K29" s="151"/>
      <c r="L29" s="148">
        <v>650</v>
      </c>
      <c r="M29" s="143">
        <f t="shared" si="10"/>
        <v>117.14845625999999</v>
      </c>
      <c r="N29" s="150">
        <f t="shared" si="15"/>
        <v>76146.496568999995</v>
      </c>
      <c r="O29" s="151"/>
      <c r="P29" s="148">
        <v>650</v>
      </c>
      <c r="Q29" s="143">
        <f t="shared" si="16"/>
        <v>119.84287075397998</v>
      </c>
      <c r="R29" s="150">
        <f t="shared" si="17"/>
        <v>77897.865990086982</v>
      </c>
      <c r="S29" s="151"/>
      <c r="T29" s="148">
        <v>650</v>
      </c>
      <c r="U29" s="143">
        <f t="shared" si="18"/>
        <v>122.59925678132151</v>
      </c>
      <c r="V29" s="150">
        <f t="shared" si="19"/>
        <v>79689.516907858982</v>
      </c>
      <c r="W29" s="151"/>
      <c r="X29" s="145">
        <f t="shared" si="11"/>
        <v>380929.38246694591</v>
      </c>
      <c r="Y29" s="4"/>
    </row>
    <row r="30" spans="1:25">
      <c r="A30" s="34"/>
      <c r="B30" s="146"/>
      <c r="C30" s="147" t="s">
        <v>56</v>
      </c>
      <c r="D30" s="148">
        <v>700</v>
      </c>
      <c r="E30" s="149">
        <v>100.54</v>
      </c>
      <c r="F30" s="150">
        <f t="shared" si="12"/>
        <v>70378</v>
      </c>
      <c r="G30" s="151"/>
      <c r="H30" s="148">
        <v>700</v>
      </c>
      <c r="I30" s="143">
        <f t="shared" si="13"/>
        <v>102.85242</v>
      </c>
      <c r="J30" s="150">
        <f t="shared" si="14"/>
        <v>71996.694000000003</v>
      </c>
      <c r="K30" s="151"/>
      <c r="L30" s="148">
        <v>700</v>
      </c>
      <c r="M30" s="143">
        <f t="shared" si="10"/>
        <v>105.21802565999998</v>
      </c>
      <c r="N30" s="150">
        <f t="shared" si="15"/>
        <v>73652.617961999989</v>
      </c>
      <c r="O30" s="151"/>
      <c r="P30" s="148">
        <v>700</v>
      </c>
      <c r="Q30" s="143">
        <f t="shared" si="16"/>
        <v>107.63804025017997</v>
      </c>
      <c r="R30" s="150">
        <f t="shared" si="17"/>
        <v>75346.628175125981</v>
      </c>
      <c r="S30" s="151"/>
      <c r="T30" s="148">
        <v>700</v>
      </c>
      <c r="U30" s="143">
        <f t="shared" si="18"/>
        <v>110.1137151759341</v>
      </c>
      <c r="V30" s="150">
        <f t="shared" si="19"/>
        <v>77079.600623153878</v>
      </c>
      <c r="W30" s="151"/>
      <c r="X30" s="145">
        <f t="shared" si="11"/>
        <v>368453.54076027987</v>
      </c>
      <c r="Y30" s="4"/>
    </row>
    <row r="31" spans="1:25">
      <c r="A31" s="34"/>
      <c r="B31" s="146"/>
      <c r="C31" s="147" t="s">
        <v>55</v>
      </c>
      <c r="D31" s="148">
        <v>1020</v>
      </c>
      <c r="E31" s="149">
        <v>67.75</v>
      </c>
      <c r="F31" s="150">
        <f t="shared" si="12"/>
        <v>69105</v>
      </c>
      <c r="G31" s="151"/>
      <c r="H31" s="148">
        <v>1020</v>
      </c>
      <c r="I31" s="143">
        <f t="shared" si="13"/>
        <v>69.308249999999987</v>
      </c>
      <c r="J31" s="150">
        <f t="shared" si="14"/>
        <v>70694.414999999994</v>
      </c>
      <c r="K31" s="151"/>
      <c r="L31" s="148">
        <v>1020</v>
      </c>
      <c r="M31" s="143">
        <f t="shared" si="10"/>
        <v>70.902339749999982</v>
      </c>
      <c r="N31" s="150">
        <f t="shared" si="15"/>
        <v>72320.386544999987</v>
      </c>
      <c r="O31" s="151"/>
      <c r="P31" s="148">
        <v>1020</v>
      </c>
      <c r="Q31" s="143">
        <f t="shared" si="16"/>
        <v>72.533093564249981</v>
      </c>
      <c r="R31" s="150">
        <f t="shared" si="17"/>
        <v>73983.755435534986</v>
      </c>
      <c r="S31" s="151"/>
      <c r="T31" s="148">
        <v>1020</v>
      </c>
      <c r="U31" s="143">
        <f t="shared" si="18"/>
        <v>74.201354716227726</v>
      </c>
      <c r="V31" s="150">
        <f t="shared" si="19"/>
        <v>75685.381810552281</v>
      </c>
      <c r="W31" s="151"/>
      <c r="X31" s="145">
        <f t="shared" si="11"/>
        <v>361788.93879108725</v>
      </c>
      <c r="Y31" s="4"/>
    </row>
    <row r="32" spans="1:25">
      <c r="A32" s="34"/>
      <c r="B32" s="146"/>
      <c r="C32" s="147" t="s">
        <v>54</v>
      </c>
      <c r="D32" s="148">
        <v>1920</v>
      </c>
      <c r="E32" s="149">
        <v>106.62</v>
      </c>
      <c r="F32" s="150">
        <f t="shared" si="12"/>
        <v>204710.40000000002</v>
      </c>
      <c r="G32" s="151"/>
      <c r="H32" s="148">
        <v>1920</v>
      </c>
      <c r="I32" s="143">
        <f t="shared" si="13"/>
        <v>109.07226</v>
      </c>
      <c r="J32" s="150">
        <f t="shared" si="14"/>
        <v>209418.73920000001</v>
      </c>
      <c r="K32" s="151"/>
      <c r="L32" s="148">
        <v>1920</v>
      </c>
      <c r="M32" s="143">
        <f t="shared" si="10"/>
        <v>111.58092197999999</v>
      </c>
      <c r="N32" s="150">
        <f t="shared" si="15"/>
        <v>214235.37020159996</v>
      </c>
      <c r="O32" s="151"/>
      <c r="P32" s="148">
        <v>1920</v>
      </c>
      <c r="Q32" s="143">
        <f t="shared" si="16"/>
        <v>114.14728318553998</v>
      </c>
      <c r="R32" s="150">
        <f t="shared" si="17"/>
        <v>219162.78371623677</v>
      </c>
      <c r="S32" s="151"/>
      <c r="T32" s="148">
        <v>1920</v>
      </c>
      <c r="U32" s="143">
        <f t="shared" si="18"/>
        <v>116.77267069880739</v>
      </c>
      <c r="V32" s="150">
        <f t="shared" si="19"/>
        <v>224203.52774171019</v>
      </c>
      <c r="W32" s="151"/>
      <c r="X32" s="145">
        <f t="shared" si="11"/>
        <v>1071730.8208595468</v>
      </c>
      <c r="Y32" s="4"/>
    </row>
    <row r="33" spans="1:32">
      <c r="A33" s="34"/>
      <c r="B33" s="146" t="s">
        <v>104</v>
      </c>
      <c r="C33" s="147" t="s">
        <v>54</v>
      </c>
      <c r="D33" s="148">
        <v>2080</v>
      </c>
      <c r="E33" s="149">
        <v>106.62</v>
      </c>
      <c r="F33" s="150">
        <f t="shared" si="12"/>
        <v>221769.60000000001</v>
      </c>
      <c r="G33" s="151"/>
      <c r="H33" s="148">
        <v>2080</v>
      </c>
      <c r="I33" s="143">
        <f t="shared" si="13"/>
        <v>109.07226</v>
      </c>
      <c r="J33" s="150">
        <f t="shared" si="14"/>
        <v>226870.3008</v>
      </c>
      <c r="K33" s="151"/>
      <c r="L33" s="148">
        <v>2080</v>
      </c>
      <c r="M33" s="143">
        <f t="shared" si="10"/>
        <v>111.58092197999999</v>
      </c>
      <c r="N33" s="150">
        <f t="shared" si="15"/>
        <v>232088.31771839998</v>
      </c>
      <c r="O33" s="151"/>
      <c r="P33" s="148">
        <v>2080</v>
      </c>
      <c r="Q33" s="143">
        <f t="shared" si="16"/>
        <v>114.14728318553998</v>
      </c>
      <c r="R33" s="150">
        <f t="shared" si="17"/>
        <v>237426.34902592315</v>
      </c>
      <c r="S33" s="151"/>
      <c r="T33" s="148">
        <v>2080</v>
      </c>
      <c r="U33" s="143">
        <f t="shared" si="18"/>
        <v>116.77267069880739</v>
      </c>
      <c r="V33" s="150">
        <f t="shared" si="19"/>
        <v>242887.15505351938</v>
      </c>
      <c r="W33" s="151"/>
      <c r="X33" s="145">
        <f t="shared" si="11"/>
        <v>1161041.7225978426</v>
      </c>
      <c r="Y33" s="4"/>
    </row>
    <row r="34" spans="1:32" ht="14" thickBot="1">
      <c r="A34" s="34"/>
      <c r="B34" s="138"/>
      <c r="C34" s="152" t="s">
        <v>53</v>
      </c>
      <c r="D34" s="153">
        <v>1920</v>
      </c>
      <c r="E34" s="154">
        <v>84.21</v>
      </c>
      <c r="F34" s="155">
        <f t="shared" si="12"/>
        <v>161683.19999999998</v>
      </c>
      <c r="G34" s="156"/>
      <c r="H34" s="153">
        <v>1920</v>
      </c>
      <c r="I34" s="143">
        <f t="shared" si="13"/>
        <v>86.14682999999998</v>
      </c>
      <c r="J34" s="155">
        <f t="shared" si="14"/>
        <v>165401.91359999997</v>
      </c>
      <c r="K34" s="156"/>
      <c r="L34" s="153">
        <v>1920</v>
      </c>
      <c r="M34" s="143">
        <f t="shared" si="10"/>
        <v>88.128207089999975</v>
      </c>
      <c r="N34" s="155">
        <f t="shared" si="15"/>
        <v>169206.15761279996</v>
      </c>
      <c r="O34" s="156"/>
      <c r="P34" s="153">
        <v>1920</v>
      </c>
      <c r="Q34" s="143">
        <f t="shared" si="16"/>
        <v>90.155155853069971</v>
      </c>
      <c r="R34" s="155">
        <f t="shared" si="17"/>
        <v>173097.89923789434</v>
      </c>
      <c r="S34" s="156"/>
      <c r="T34" s="153">
        <v>1920</v>
      </c>
      <c r="U34" s="143">
        <f t="shared" si="18"/>
        <v>92.228724437690573</v>
      </c>
      <c r="V34" s="155">
        <f t="shared" si="19"/>
        <v>177079.15092036591</v>
      </c>
      <c r="W34" s="156"/>
      <c r="X34" s="145">
        <f t="shared" si="11"/>
        <v>846468.3213710601</v>
      </c>
      <c r="Y34" s="4"/>
    </row>
    <row r="35" spans="1:32" ht="14" thickBot="1">
      <c r="B35" s="73" t="s">
        <v>379</v>
      </c>
      <c r="C35" s="157"/>
      <c r="D35" s="157"/>
      <c r="E35" s="157"/>
      <c r="F35" s="158">
        <f>SUM(F21:F34)</f>
        <v>1372724.1</v>
      </c>
      <c r="G35" s="159"/>
      <c r="H35" s="158"/>
      <c r="I35" s="158"/>
      <c r="J35" s="158">
        <f>SUM(J21:J34)</f>
        <v>1414302.5127000003</v>
      </c>
      <c r="K35" s="159"/>
      <c r="L35" s="158"/>
      <c r="M35" s="158"/>
      <c r="N35" s="158">
        <f>SUM(N21:N34)</f>
        <v>1446831.4704920996</v>
      </c>
      <c r="O35" s="159"/>
      <c r="P35" s="158"/>
      <c r="Q35" s="158"/>
      <c r="R35" s="155">
        <f>SUM(R21:R34)</f>
        <v>1480108.5943134176</v>
      </c>
      <c r="S35" s="159"/>
      <c r="T35" s="158"/>
      <c r="U35" s="158"/>
      <c r="V35" s="158">
        <f>SUM(V21:V34)</f>
        <v>1514151.0919826266</v>
      </c>
      <c r="W35" s="159"/>
      <c r="X35" s="160">
        <f>SUM(X21:X34)</f>
        <v>7228117.7694881428</v>
      </c>
      <c r="Y35" s="4"/>
    </row>
    <row r="36" spans="1:32" ht="14" thickBot="1">
      <c r="B36" s="27"/>
      <c r="C36" s="27"/>
      <c r="D36" s="19"/>
      <c r="E36" s="19"/>
      <c r="F36" s="18"/>
      <c r="G36" s="18"/>
      <c r="H36" s="18"/>
      <c r="I36" s="18"/>
      <c r="J36" s="18"/>
      <c r="K36" s="18"/>
      <c r="L36" s="18"/>
      <c r="M36" s="18"/>
      <c r="N36" s="18"/>
      <c r="O36" s="18"/>
      <c r="P36" s="18"/>
      <c r="Q36" s="18"/>
      <c r="R36" s="18"/>
      <c r="S36" s="18"/>
      <c r="T36" s="18"/>
      <c r="U36" s="18"/>
      <c r="V36" s="18"/>
      <c r="W36" s="18"/>
      <c r="X36" s="18"/>
      <c r="Y36" s="5"/>
    </row>
    <row r="37" spans="1:32">
      <c r="B37" s="28" t="s">
        <v>380</v>
      </c>
      <c r="C37" s="29"/>
      <c r="D37" s="29"/>
      <c r="E37" s="29"/>
      <c r="F37" s="30" t="s">
        <v>90</v>
      </c>
      <c r="G37" s="31"/>
      <c r="H37" s="31"/>
      <c r="I37" s="31"/>
      <c r="J37" s="31" t="s">
        <v>81</v>
      </c>
      <c r="K37" s="31"/>
      <c r="L37" s="31"/>
      <c r="M37" s="31"/>
      <c r="N37" s="31" t="s">
        <v>82</v>
      </c>
      <c r="O37" s="31"/>
      <c r="P37" s="31"/>
      <c r="Q37" s="31"/>
      <c r="R37" s="31" t="s">
        <v>83</v>
      </c>
      <c r="S37" s="31"/>
      <c r="T37" s="31"/>
      <c r="U37" s="31"/>
      <c r="V37" s="31" t="s">
        <v>84</v>
      </c>
      <c r="W37" s="31"/>
      <c r="X37" s="32" t="s">
        <v>0</v>
      </c>
      <c r="Y37" s="5"/>
    </row>
    <row r="38" spans="1:32">
      <c r="B38" s="78" t="s">
        <v>68</v>
      </c>
      <c r="C38" s="79"/>
      <c r="D38" s="80"/>
      <c r="E38" s="80"/>
      <c r="F38" s="80"/>
      <c r="G38" s="80"/>
      <c r="H38" s="80"/>
      <c r="I38" s="80"/>
      <c r="J38" s="80"/>
      <c r="K38" s="80"/>
      <c r="L38" s="80"/>
      <c r="M38" s="80"/>
      <c r="N38" s="80"/>
      <c r="O38" s="80"/>
      <c r="P38" s="80"/>
      <c r="Q38" s="80"/>
      <c r="R38" s="80"/>
      <c r="S38" s="80"/>
      <c r="T38" s="80"/>
      <c r="U38" s="80"/>
      <c r="V38" s="80"/>
      <c r="W38" s="80"/>
      <c r="X38" s="81"/>
      <c r="Y38" s="6"/>
      <c r="Z38" s="7"/>
      <c r="AA38" s="7"/>
      <c r="AB38" s="7"/>
      <c r="AC38" s="7"/>
      <c r="AD38" s="7"/>
      <c r="AE38" s="7"/>
      <c r="AF38" s="7"/>
    </row>
    <row r="39" spans="1:32">
      <c r="B39" s="33" t="s">
        <v>12</v>
      </c>
      <c r="C39" s="70" t="s">
        <v>11</v>
      </c>
      <c r="D39" s="19"/>
      <c r="E39" s="34"/>
      <c r="F39" s="150">
        <f>'SAMPLE_HW&amp;SW Worksheet'!$E$27</f>
        <v>700000</v>
      </c>
      <c r="G39" s="161"/>
      <c r="H39" s="161"/>
      <c r="I39" s="161"/>
      <c r="J39" s="150">
        <f>F39*(1+$D$17)</f>
        <v>716099.99999999988</v>
      </c>
      <c r="K39" s="161"/>
      <c r="L39" s="161"/>
      <c r="M39" s="161"/>
      <c r="N39" s="150">
        <f>J39*(1+$D$17)</f>
        <v>732570.29999999981</v>
      </c>
      <c r="O39" s="161"/>
      <c r="P39" s="161"/>
      <c r="Q39" s="161"/>
      <c r="R39" s="150">
        <f>N39*(1+$D$17)</f>
        <v>749419.41689999972</v>
      </c>
      <c r="S39" s="161"/>
      <c r="T39" s="161"/>
      <c r="U39" s="161"/>
      <c r="V39" s="150">
        <f t="shared" ref="V39" si="20">R39*(1+$D$17)</f>
        <v>766656.06348869961</v>
      </c>
      <c r="W39" s="161"/>
      <c r="X39" s="145">
        <f t="shared" ref="X39:X40" si="21">V39+R39+N39+J39+F39</f>
        <v>3664745.7803886989</v>
      </c>
      <c r="Y39" s="6"/>
      <c r="Z39" s="7"/>
      <c r="AA39" s="7"/>
      <c r="AB39" s="7"/>
      <c r="AC39" s="7"/>
      <c r="AD39" s="7"/>
      <c r="AE39" s="7"/>
      <c r="AF39" s="7"/>
    </row>
    <row r="40" spans="1:32">
      <c r="B40" s="33" t="s">
        <v>10</v>
      </c>
      <c r="C40" s="70" t="s">
        <v>11</v>
      </c>
      <c r="D40" s="19"/>
      <c r="E40" s="34"/>
      <c r="F40" s="150">
        <f>'SAMPLE_Travel Worksheet'!$F$19</f>
        <v>25114.210000000003</v>
      </c>
      <c r="G40" s="161"/>
      <c r="H40" s="161"/>
      <c r="I40" s="161"/>
      <c r="J40" s="150">
        <f>F40*(1+$D$17)</f>
        <v>25691.83683</v>
      </c>
      <c r="K40" s="161"/>
      <c r="L40" s="161"/>
      <c r="M40" s="161"/>
      <c r="N40" s="150">
        <f>J40*(1+$D$17)</f>
        <v>26282.749077089997</v>
      </c>
      <c r="O40" s="161"/>
      <c r="P40" s="161"/>
      <c r="Q40" s="161"/>
      <c r="R40" s="150">
        <f>N40*(1+$D$17)</f>
        <v>26887.252305863065</v>
      </c>
      <c r="S40" s="161"/>
      <c r="T40" s="161"/>
      <c r="U40" s="161"/>
      <c r="V40" s="150">
        <f t="shared" ref="V40" si="22">R40*(1+$D$17)</f>
        <v>27505.659108897915</v>
      </c>
      <c r="W40" s="161"/>
      <c r="X40" s="145">
        <f t="shared" si="21"/>
        <v>131481.70732185099</v>
      </c>
      <c r="Y40" s="6"/>
      <c r="Z40" s="7"/>
      <c r="AA40" s="7"/>
      <c r="AB40" s="7"/>
      <c r="AC40" s="7"/>
      <c r="AD40" s="7"/>
      <c r="AE40" s="7"/>
      <c r="AF40" s="7"/>
    </row>
    <row r="41" spans="1:32" ht="14" thickBot="1">
      <c r="B41" s="301" t="s">
        <v>8</v>
      </c>
      <c r="C41" s="302"/>
      <c r="D41" s="64"/>
      <c r="E41" s="35"/>
      <c r="F41" s="36"/>
      <c r="G41" s="36"/>
      <c r="H41" s="36"/>
      <c r="I41" s="36"/>
      <c r="J41" s="36"/>
      <c r="K41" s="36"/>
      <c r="L41" s="36"/>
      <c r="M41" s="36"/>
      <c r="N41" s="36"/>
      <c r="O41" s="36"/>
      <c r="P41" s="36"/>
      <c r="Q41" s="36"/>
      <c r="R41" s="36"/>
      <c r="S41" s="36"/>
      <c r="T41" s="36"/>
      <c r="U41" s="36"/>
      <c r="V41" s="36"/>
      <c r="W41" s="36"/>
      <c r="X41" s="37"/>
      <c r="Y41" s="6"/>
      <c r="Z41" s="7"/>
      <c r="AA41" s="7"/>
      <c r="AB41" s="7"/>
      <c r="AC41" s="7"/>
      <c r="AD41" s="7"/>
      <c r="AE41" s="7"/>
      <c r="AF41" s="7"/>
    </row>
    <row r="42" spans="1:32" ht="14" thickBot="1">
      <c r="B42" s="290" t="s">
        <v>381</v>
      </c>
      <c r="C42" s="291"/>
      <c r="D42" s="292"/>
      <c r="E42" s="293"/>
      <c r="F42" s="155">
        <f t="shared" ref="F42:V42" si="23">SUM(F39:F40)</f>
        <v>725114.21</v>
      </c>
      <c r="G42" s="155"/>
      <c r="H42" s="155"/>
      <c r="I42" s="155"/>
      <c r="J42" s="155">
        <f t="shared" si="23"/>
        <v>741791.83682999993</v>
      </c>
      <c r="K42" s="155"/>
      <c r="L42" s="155"/>
      <c r="M42" s="155"/>
      <c r="N42" s="155">
        <f t="shared" si="23"/>
        <v>758853.04907708976</v>
      </c>
      <c r="O42" s="155"/>
      <c r="P42" s="155"/>
      <c r="Q42" s="155"/>
      <c r="R42" s="155">
        <f t="shared" si="23"/>
        <v>776306.6692058628</v>
      </c>
      <c r="S42" s="155"/>
      <c r="T42" s="155"/>
      <c r="U42" s="155"/>
      <c r="V42" s="155">
        <f t="shared" si="23"/>
        <v>794161.72259759752</v>
      </c>
      <c r="W42" s="155"/>
      <c r="X42" s="162">
        <f>SUM(X39:X40)</f>
        <v>3796227.48771055</v>
      </c>
      <c r="Y42" s="6"/>
      <c r="Z42" s="7"/>
      <c r="AA42" s="7"/>
      <c r="AB42" s="7"/>
      <c r="AC42" s="7"/>
      <c r="AD42" s="7"/>
      <c r="AE42" s="7"/>
      <c r="AF42" s="7"/>
    </row>
    <row r="43" spans="1:32" ht="14" thickBot="1">
      <c r="B43" s="17"/>
      <c r="C43" s="17"/>
      <c r="D43" s="17"/>
      <c r="E43" s="20"/>
      <c r="F43" s="18"/>
      <c r="G43" s="18"/>
      <c r="H43" s="18"/>
      <c r="I43" s="18"/>
      <c r="J43" s="18"/>
      <c r="K43" s="18"/>
      <c r="L43" s="18"/>
      <c r="M43" s="18"/>
      <c r="N43" s="18"/>
      <c r="O43" s="18"/>
      <c r="P43" s="18"/>
      <c r="Q43" s="18"/>
      <c r="R43" s="18"/>
      <c r="S43" s="18"/>
      <c r="T43" s="18"/>
      <c r="U43" s="18"/>
      <c r="V43" s="18"/>
      <c r="W43" s="18"/>
      <c r="X43" s="18"/>
      <c r="Y43" s="6"/>
      <c r="Z43" s="7"/>
      <c r="AA43" s="7"/>
      <c r="AB43" s="7"/>
      <c r="AC43" s="7"/>
      <c r="AD43" s="7"/>
      <c r="AE43" s="7"/>
      <c r="AF43" s="7"/>
    </row>
    <row r="44" spans="1:32">
      <c r="B44" s="28" t="str">
        <f>'SAMPLE_IGCE Optional Task'!B26</f>
        <v>OPTIONAL TASKS Other Direct Costs</v>
      </c>
      <c r="C44" s="29"/>
      <c r="D44" s="29"/>
      <c r="E44" s="29"/>
      <c r="F44" s="30" t="s">
        <v>90</v>
      </c>
      <c r="G44" s="31"/>
      <c r="H44" s="31"/>
      <c r="I44" s="31"/>
      <c r="J44" s="31" t="s">
        <v>81</v>
      </c>
      <c r="K44" s="31"/>
      <c r="L44" s="31"/>
      <c r="M44" s="31"/>
      <c r="N44" s="31" t="s">
        <v>82</v>
      </c>
      <c r="O44" s="31"/>
      <c r="P44" s="31"/>
      <c r="Q44" s="31"/>
      <c r="R44" s="31" t="s">
        <v>83</v>
      </c>
      <c r="S44" s="31"/>
      <c r="T44" s="31"/>
      <c r="U44" s="31"/>
      <c r="V44" s="31" t="s">
        <v>84</v>
      </c>
      <c r="W44" s="31"/>
      <c r="X44" s="32" t="s">
        <v>0</v>
      </c>
      <c r="Y44" s="5"/>
    </row>
    <row r="45" spans="1:32">
      <c r="B45" s="78" t="s">
        <v>68</v>
      </c>
      <c r="C45" s="19"/>
      <c r="D45" s="19"/>
      <c r="E45" s="19"/>
      <c r="F45" s="236"/>
      <c r="G45" s="236"/>
      <c r="H45" s="236"/>
      <c r="I45" s="236"/>
      <c r="J45" s="236"/>
      <c r="K45" s="236"/>
      <c r="L45" s="236"/>
      <c r="M45" s="236"/>
      <c r="N45" s="236"/>
      <c r="O45" s="236"/>
      <c r="P45" s="236"/>
      <c r="Q45" s="236"/>
      <c r="R45" s="236"/>
      <c r="S45" s="236"/>
      <c r="T45" s="236"/>
      <c r="U45" s="236"/>
      <c r="V45" s="236"/>
      <c r="W45" s="236"/>
      <c r="X45" s="237"/>
      <c r="Y45" s="5"/>
    </row>
    <row r="46" spans="1:32">
      <c r="B46" s="33" t="str">
        <f>'SAMPLE_IGCE Optional Task'!B24</f>
        <v>Total Direct Labor Costs Optional Tasks</v>
      </c>
      <c r="C46" s="70"/>
      <c r="D46" s="19"/>
      <c r="E46" s="34"/>
      <c r="F46" s="150">
        <f>'SAMPLE_IGCE Optional Task'!F24</f>
        <v>383452.8</v>
      </c>
      <c r="G46" s="161"/>
      <c r="H46" s="161"/>
      <c r="I46" s="161"/>
      <c r="J46" s="150">
        <f>'SAMPLE_IGCE Optional Task'!J24</f>
        <v>392272.21439999994</v>
      </c>
      <c r="K46" s="161"/>
      <c r="L46" s="161"/>
      <c r="M46" s="161"/>
      <c r="N46" s="150">
        <f>'SAMPLE_IGCE Optional Task'!N24</f>
        <v>401294.47533119994</v>
      </c>
      <c r="O46" s="161"/>
      <c r="P46" s="161"/>
      <c r="Q46" s="161"/>
      <c r="R46" s="150">
        <f>'SAMPLE_IGCE Optional Task'!R24</f>
        <v>410524.24826381751</v>
      </c>
      <c r="S46" s="161"/>
      <c r="T46" s="161"/>
      <c r="U46" s="161"/>
      <c r="V46" s="150">
        <f>'SAMPLE_IGCE Optional Task'!V28</f>
        <v>766656.06348869961</v>
      </c>
      <c r="W46" s="161"/>
      <c r="X46" s="145">
        <f>V46+R46+N46+J46+F46</f>
        <v>2354199.8014837168</v>
      </c>
      <c r="Y46" s="6"/>
      <c r="Z46" s="7"/>
      <c r="AA46" s="7"/>
      <c r="AB46" s="7"/>
      <c r="AC46" s="7"/>
      <c r="AD46" s="7"/>
      <c r="AE46" s="7"/>
      <c r="AF46" s="7"/>
    </row>
    <row r="47" spans="1:32">
      <c r="B47" s="78" t="s">
        <v>68</v>
      </c>
      <c r="C47" s="79"/>
      <c r="D47" s="80"/>
      <c r="E47" s="80"/>
      <c r="F47" s="80"/>
      <c r="G47" s="80"/>
      <c r="H47" s="80"/>
      <c r="I47" s="80"/>
      <c r="J47" s="80"/>
      <c r="K47" s="80"/>
      <c r="L47" s="80"/>
      <c r="M47" s="80"/>
      <c r="N47" s="80"/>
      <c r="O47" s="80"/>
      <c r="P47" s="80"/>
      <c r="Q47" s="80"/>
      <c r="R47" s="80"/>
      <c r="S47" s="80"/>
      <c r="T47" s="80"/>
      <c r="U47" s="80"/>
      <c r="V47" s="80"/>
      <c r="W47" s="80"/>
      <c r="X47" s="81"/>
      <c r="Y47" s="6"/>
      <c r="Z47" s="7"/>
      <c r="AA47" s="7"/>
      <c r="AB47" s="7"/>
      <c r="AC47" s="7"/>
      <c r="AD47" s="7"/>
      <c r="AE47" s="7"/>
      <c r="AF47" s="7"/>
    </row>
    <row r="48" spans="1:32">
      <c r="B48" s="33" t="s">
        <v>383</v>
      </c>
      <c r="C48" s="70" t="s">
        <v>11</v>
      </c>
      <c r="D48" s="19"/>
      <c r="E48" s="34"/>
      <c r="F48" s="150">
        <f>'SAMPLE_HW&amp;SW Worksheet'!$E$27</f>
        <v>700000</v>
      </c>
      <c r="G48" s="161"/>
      <c r="H48" s="161"/>
      <c r="I48" s="161"/>
      <c r="J48" s="150">
        <f>F48*(1+$D$17)</f>
        <v>716099.99999999988</v>
      </c>
      <c r="K48" s="161"/>
      <c r="L48" s="161"/>
      <c r="M48" s="161"/>
      <c r="N48" s="150">
        <f>J48*(1+$D$17)</f>
        <v>732570.29999999981</v>
      </c>
      <c r="O48" s="161"/>
      <c r="P48" s="161"/>
      <c r="Q48" s="161"/>
      <c r="R48" s="150">
        <f>N48*(1+$D$17)</f>
        <v>749419.41689999972</v>
      </c>
      <c r="S48" s="161"/>
      <c r="T48" s="161"/>
      <c r="U48" s="161"/>
      <c r="V48" s="150">
        <f t="shared" ref="V48:V49" si="24">R48*(1+$D$17)</f>
        <v>766656.06348869961</v>
      </c>
      <c r="W48" s="161"/>
      <c r="X48" s="145">
        <f t="shared" ref="X48:X49" si="25">V48+R48+N48+J48+F48</f>
        <v>3664745.7803886989</v>
      </c>
      <c r="Y48" s="6"/>
      <c r="Z48" s="7"/>
      <c r="AA48" s="7"/>
      <c r="AB48" s="7"/>
      <c r="AC48" s="7"/>
      <c r="AD48" s="7"/>
      <c r="AE48" s="7"/>
      <c r="AF48" s="7"/>
    </row>
    <row r="49" spans="2:32">
      <c r="B49" s="33" t="s">
        <v>384</v>
      </c>
      <c r="C49" s="70" t="s">
        <v>11</v>
      </c>
      <c r="D49" s="19"/>
      <c r="E49" s="34"/>
      <c r="F49" s="150">
        <f>'SAMPLE_Travel Worksheet'!$F$19</f>
        <v>25114.210000000003</v>
      </c>
      <c r="G49" s="161"/>
      <c r="H49" s="161"/>
      <c r="I49" s="161"/>
      <c r="J49" s="150">
        <f>F49*(1+$D$17)</f>
        <v>25691.83683</v>
      </c>
      <c r="K49" s="161"/>
      <c r="L49" s="161"/>
      <c r="M49" s="161"/>
      <c r="N49" s="150">
        <f>J49*(1+$D$17)</f>
        <v>26282.749077089997</v>
      </c>
      <c r="O49" s="161"/>
      <c r="P49" s="161"/>
      <c r="Q49" s="161"/>
      <c r="R49" s="150">
        <f>N49*(1+$D$17)</f>
        <v>26887.252305863065</v>
      </c>
      <c r="S49" s="161"/>
      <c r="T49" s="161"/>
      <c r="U49" s="161"/>
      <c r="V49" s="150">
        <f t="shared" si="24"/>
        <v>27505.659108897915</v>
      </c>
      <c r="W49" s="161"/>
      <c r="X49" s="145">
        <f t="shared" si="25"/>
        <v>131481.70732185099</v>
      </c>
      <c r="Y49" s="6"/>
      <c r="Z49" s="7"/>
      <c r="AA49" s="7"/>
      <c r="AB49" s="7"/>
      <c r="AC49" s="7"/>
      <c r="AD49" s="7"/>
      <c r="AE49" s="7"/>
      <c r="AF49" s="7"/>
    </row>
    <row r="50" spans="2:32" ht="14" thickBot="1">
      <c r="B50" s="301" t="s">
        <v>8</v>
      </c>
      <c r="C50" s="302"/>
      <c r="D50" s="64"/>
      <c r="E50" s="35"/>
      <c r="F50" s="36"/>
      <c r="G50" s="36"/>
      <c r="H50" s="36"/>
      <c r="I50" s="36"/>
      <c r="J50" s="36"/>
      <c r="K50" s="36"/>
      <c r="L50" s="36"/>
      <c r="M50" s="36"/>
      <c r="N50" s="36"/>
      <c r="O50" s="36"/>
      <c r="P50" s="36"/>
      <c r="Q50" s="36"/>
      <c r="R50" s="36"/>
      <c r="S50" s="36"/>
      <c r="T50" s="36"/>
      <c r="U50" s="36"/>
      <c r="V50" s="36"/>
      <c r="W50" s="36"/>
      <c r="X50" s="37"/>
      <c r="Y50" s="6"/>
      <c r="Z50" s="7"/>
      <c r="AA50" s="7"/>
      <c r="AB50" s="7"/>
      <c r="AC50" s="7"/>
      <c r="AD50" s="7"/>
      <c r="AE50" s="7"/>
      <c r="AF50" s="7"/>
    </row>
    <row r="51" spans="2:32" ht="14" thickBot="1">
      <c r="B51" s="290" t="s">
        <v>382</v>
      </c>
      <c r="C51" s="291"/>
      <c r="D51" s="292"/>
      <c r="E51" s="293"/>
      <c r="F51" s="155">
        <f>SUM(F46:F49)</f>
        <v>1108567.01</v>
      </c>
      <c r="G51" s="155"/>
      <c r="H51" s="155"/>
      <c r="I51" s="155"/>
      <c r="J51" s="155">
        <f>SUM(J46:J49)</f>
        <v>1134064.0512299999</v>
      </c>
      <c r="K51" s="155"/>
      <c r="L51" s="155"/>
      <c r="M51" s="155"/>
      <c r="N51" s="155">
        <f>SUM(N46:N49)</f>
        <v>1160147.5244082897</v>
      </c>
      <c r="O51" s="155"/>
      <c r="P51" s="155"/>
      <c r="Q51" s="155"/>
      <c r="R51" s="155">
        <f>SUM(R46:R49)</f>
        <v>1186830.9174696803</v>
      </c>
      <c r="S51" s="155"/>
      <c r="T51" s="155"/>
      <c r="U51" s="155"/>
      <c r="V51" s="155">
        <f>SUM(V46:V49)</f>
        <v>1560817.7860862971</v>
      </c>
      <c r="W51" s="155"/>
      <c r="X51" s="162">
        <f>SUM(X46:X49)</f>
        <v>6150427.2891942663</v>
      </c>
      <c r="Y51" s="6"/>
      <c r="Z51" s="7"/>
      <c r="AA51" s="7"/>
      <c r="AB51" s="7"/>
      <c r="AC51" s="7"/>
      <c r="AD51" s="7"/>
      <c r="AE51" s="7"/>
      <c r="AF51" s="7"/>
    </row>
    <row r="52" spans="2:32" ht="14" thickBot="1">
      <c r="B52" s="17"/>
      <c r="C52" s="17"/>
      <c r="D52" s="17"/>
      <c r="E52" s="20"/>
      <c r="F52" s="18"/>
      <c r="G52" s="18"/>
      <c r="H52" s="18"/>
      <c r="I52" s="18"/>
      <c r="J52" s="18"/>
      <c r="K52" s="18"/>
      <c r="L52" s="18"/>
      <c r="M52" s="18"/>
      <c r="N52" s="18"/>
      <c r="O52" s="18"/>
      <c r="P52" s="18"/>
      <c r="Q52" s="18"/>
      <c r="R52" s="18"/>
      <c r="S52" s="18"/>
      <c r="T52" s="18"/>
      <c r="U52" s="18"/>
      <c r="V52" s="18"/>
      <c r="W52" s="18"/>
      <c r="X52" s="18"/>
      <c r="Y52" s="6"/>
      <c r="Z52" s="7"/>
      <c r="AA52" s="7"/>
      <c r="AB52" s="7"/>
      <c r="AC52" s="7"/>
      <c r="AD52" s="7"/>
      <c r="AE52" s="7"/>
      <c r="AF52" s="7"/>
    </row>
    <row r="53" spans="2:32" ht="14" thickBot="1">
      <c r="B53" s="74" t="s">
        <v>532</v>
      </c>
      <c r="C53" s="38"/>
      <c r="D53" s="256">
        <v>6.4999999999999997E-3</v>
      </c>
      <c r="E53" s="38"/>
      <c r="F53" s="280">
        <f>IF((SUM(F35,F42,F51))*$D$53&gt;150000,150000,(SUM(F35,F42,F51))*$D$53)</f>
        <v>20841.634580000002</v>
      </c>
      <c r="G53" s="163"/>
      <c r="H53" s="164"/>
      <c r="I53" s="164"/>
      <c r="J53" s="280">
        <f>IF((SUM(J35,J42,J51))*$D$53&gt;150000,150000,(SUM(J35,J42,J51))*$D$53)</f>
        <v>21386.029604939999</v>
      </c>
      <c r="K53" s="163"/>
      <c r="L53" s="164"/>
      <c r="M53" s="164"/>
      <c r="N53" s="280">
        <f>IF((SUM(N35,N42,N51))*$D$53&gt;150000,150000,(SUM(N35,N42,N51))*$D$53)</f>
        <v>21877.908285853613</v>
      </c>
      <c r="O53" s="163"/>
      <c r="P53" s="164"/>
      <c r="Q53" s="164"/>
      <c r="R53" s="280">
        <f>IF((SUM(R35,R42,R51))*$D$53&gt;150000,150000,(SUM(R35,R42,R51))*$D$53)</f>
        <v>22381.100176428245</v>
      </c>
      <c r="S53" s="163"/>
      <c r="T53" s="164"/>
      <c r="U53" s="164"/>
      <c r="V53" s="280">
        <f>IF((SUM(V35,V42,V51))*$D$53&gt;150000,150000,(SUM(V35,V42,V51))*$D$53)</f>
        <v>25149.348904332386</v>
      </c>
      <c r="W53" s="163"/>
      <c r="X53" s="281">
        <f>V53+R53+N53+J53+F53</f>
        <v>111636.02155155425</v>
      </c>
      <c r="Y53" s="6"/>
      <c r="Z53" s="7"/>
      <c r="AA53" s="7"/>
      <c r="AB53" s="7"/>
      <c r="AC53" s="7"/>
      <c r="AD53" s="7"/>
      <c r="AE53" s="7"/>
      <c r="AF53" s="7"/>
    </row>
    <row r="54" spans="2:32">
      <c r="B54" s="255" t="s">
        <v>533</v>
      </c>
      <c r="C54" s="17"/>
      <c r="D54" s="17"/>
      <c r="E54" s="20"/>
      <c r="F54" s="18"/>
      <c r="G54" s="18"/>
      <c r="H54" s="18"/>
      <c r="I54" s="18"/>
      <c r="J54" s="18"/>
      <c r="K54" s="18"/>
      <c r="L54" s="18"/>
      <c r="M54" s="18"/>
      <c r="N54" s="18"/>
      <c r="O54" s="18"/>
      <c r="P54" s="18"/>
      <c r="Q54" s="18"/>
      <c r="R54" s="18"/>
      <c r="S54" s="18"/>
      <c r="T54" s="18"/>
      <c r="U54" s="18"/>
      <c r="V54" s="18"/>
      <c r="W54" s="18"/>
      <c r="X54" s="18"/>
      <c r="Y54" s="6"/>
      <c r="Z54" s="7"/>
      <c r="AA54" s="7"/>
      <c r="AB54" s="7"/>
      <c r="AC54" s="7"/>
      <c r="AD54" s="7"/>
      <c r="AE54" s="7"/>
      <c r="AF54" s="7"/>
    </row>
    <row r="55" spans="2:32" ht="14" thickBot="1">
      <c r="B55" s="17"/>
      <c r="C55" s="17"/>
      <c r="D55" s="17"/>
      <c r="E55" s="17"/>
      <c r="F55" s="18"/>
      <c r="G55" s="18"/>
      <c r="H55" s="18"/>
      <c r="I55" s="18"/>
      <c r="J55" s="18"/>
      <c r="K55" s="18"/>
      <c r="L55" s="18"/>
      <c r="M55" s="18"/>
      <c r="N55" s="18"/>
      <c r="O55" s="18"/>
      <c r="P55" s="18"/>
      <c r="Q55" s="18"/>
      <c r="R55" s="18"/>
      <c r="S55" s="18"/>
      <c r="T55" s="18"/>
      <c r="U55" s="18"/>
      <c r="V55" s="18"/>
      <c r="W55" s="18"/>
      <c r="X55" s="18"/>
      <c r="Y55" s="6"/>
      <c r="Z55" s="7"/>
      <c r="AA55" s="7"/>
      <c r="AB55" s="7"/>
      <c r="AC55" s="7"/>
      <c r="AD55" s="7"/>
      <c r="AE55" s="7"/>
      <c r="AF55" s="7"/>
    </row>
    <row r="56" spans="2:32" ht="14" thickBot="1">
      <c r="B56" s="74" t="s">
        <v>536</v>
      </c>
      <c r="C56" s="38"/>
      <c r="D56" s="256">
        <v>0.02</v>
      </c>
      <c r="E56" s="38"/>
      <c r="F56" s="260">
        <f>(F53+F51+F42+F35)*($D$56)</f>
        <v>64544.939091600005</v>
      </c>
      <c r="G56" s="163"/>
      <c r="H56" s="164"/>
      <c r="I56" s="164"/>
      <c r="J56" s="260">
        <f>(J53+J51+J42+J35)*($D$56)</f>
        <v>66230.88860729881</v>
      </c>
      <c r="K56" s="163"/>
      <c r="L56" s="164"/>
      <c r="M56" s="164"/>
      <c r="N56" s="260">
        <f>(N53+N51+N42+N35)*($D$56)</f>
        <v>67754.199045266665</v>
      </c>
      <c r="O56" s="163"/>
      <c r="P56" s="164"/>
      <c r="Q56" s="164"/>
      <c r="R56" s="260">
        <f>(R53+R51+R42+R35)*($D$56)</f>
        <v>69312.545623307786</v>
      </c>
      <c r="S56" s="163"/>
      <c r="T56" s="164"/>
      <c r="U56" s="164"/>
      <c r="V56" s="260">
        <f>(V53+V51+V42+V35)*($D$56)</f>
        <v>77885.598991417064</v>
      </c>
      <c r="W56" s="163"/>
      <c r="X56" s="281">
        <f t="shared" ref="X56" si="26">V56+R56+N56+J56+F56</f>
        <v>345728.17135889037</v>
      </c>
      <c r="Y56" s="6"/>
      <c r="Z56" s="7"/>
      <c r="AA56" s="7"/>
      <c r="AB56" s="7"/>
      <c r="AC56" s="7"/>
      <c r="AD56" s="7"/>
      <c r="AE56" s="7"/>
      <c r="AF56" s="7"/>
    </row>
    <row r="57" spans="2:32">
      <c r="B57" s="255" t="s">
        <v>537</v>
      </c>
      <c r="C57" s="17"/>
      <c r="D57" s="17"/>
      <c r="E57" s="20"/>
      <c r="F57" s="18"/>
      <c r="G57" s="18"/>
      <c r="H57" s="18"/>
      <c r="I57" s="18"/>
      <c r="J57" s="18"/>
      <c r="K57" s="18"/>
      <c r="L57" s="18"/>
      <c r="M57" s="18"/>
      <c r="N57" s="18"/>
      <c r="O57" s="18"/>
      <c r="P57" s="18"/>
      <c r="Q57" s="18"/>
      <c r="R57" s="18"/>
      <c r="S57" s="18"/>
      <c r="T57" s="18"/>
      <c r="U57" s="18"/>
      <c r="V57" s="18"/>
      <c r="W57" s="18"/>
      <c r="X57" s="18"/>
      <c r="Y57" s="6"/>
      <c r="Z57" s="7"/>
      <c r="AA57" s="7"/>
      <c r="AB57" s="7"/>
      <c r="AC57" s="7"/>
      <c r="AD57" s="7"/>
      <c r="AE57" s="7"/>
      <c r="AF57" s="7"/>
    </row>
    <row r="58" spans="2:32" ht="14" thickBot="1">
      <c r="B58" s="17"/>
      <c r="C58" s="17"/>
      <c r="D58" s="17"/>
      <c r="E58" s="17"/>
      <c r="F58" s="18"/>
      <c r="G58" s="18"/>
      <c r="H58" s="18"/>
      <c r="I58" s="18"/>
      <c r="J58" s="18"/>
      <c r="K58" s="18"/>
      <c r="L58" s="18"/>
      <c r="M58" s="18"/>
      <c r="N58" s="18"/>
      <c r="O58" s="18"/>
      <c r="P58" s="18"/>
      <c r="Q58" s="18"/>
      <c r="R58" s="18"/>
      <c r="S58" s="18"/>
      <c r="T58" s="18"/>
      <c r="U58" s="18"/>
      <c r="V58" s="18"/>
      <c r="W58" s="18"/>
      <c r="X58" s="18"/>
      <c r="Y58" s="6"/>
      <c r="Z58" s="7"/>
      <c r="AA58" s="7"/>
      <c r="AB58" s="7"/>
      <c r="AC58" s="7"/>
      <c r="AD58" s="7"/>
      <c r="AE58" s="7"/>
      <c r="AF58" s="7"/>
    </row>
    <row r="59" spans="2:32" ht="26.5" customHeight="1" thickBot="1">
      <c r="B59" s="324" t="s">
        <v>535</v>
      </c>
      <c r="C59" s="325"/>
      <c r="D59" s="325"/>
      <c r="E59" s="325"/>
      <c r="F59" s="280">
        <f>ROUND(F53+F51+F42+F35+F56,2)</f>
        <v>3291791.89</v>
      </c>
      <c r="G59" s="280"/>
      <c r="H59" s="282"/>
      <c r="I59" s="282"/>
      <c r="J59" s="280">
        <f>ROUND(J53+J51+J42+J35+J56,2)</f>
        <v>3377775.32</v>
      </c>
      <c r="K59" s="280"/>
      <c r="L59" s="282"/>
      <c r="M59" s="282"/>
      <c r="N59" s="280">
        <f>ROUND(N53+N51+N42+N35+N56,2)</f>
        <v>3455464.15</v>
      </c>
      <c r="O59" s="280"/>
      <c r="P59" s="282"/>
      <c r="Q59" s="282"/>
      <c r="R59" s="280">
        <f>ROUND(R53+R51+R42+R35+R56,2)</f>
        <v>3534939.83</v>
      </c>
      <c r="S59" s="280"/>
      <c r="T59" s="282"/>
      <c r="U59" s="282"/>
      <c r="V59" s="280">
        <f>ROUND(V53+V51+V42+V35+V56,2)</f>
        <v>3972165.55</v>
      </c>
      <c r="W59" s="280"/>
      <c r="X59" s="281">
        <f>F59+J59+N59+R59+V59</f>
        <v>17632136.739999998</v>
      </c>
      <c r="Y59" s="6"/>
      <c r="Z59" s="7"/>
      <c r="AA59" s="7"/>
      <c r="AB59" s="7"/>
      <c r="AC59" s="7"/>
      <c r="AD59" s="7"/>
      <c r="AE59" s="7"/>
      <c r="AF59" s="7"/>
    </row>
    <row r="60" spans="2:32">
      <c r="B60" s="2"/>
      <c r="C60" s="2"/>
      <c r="D60" s="2"/>
      <c r="E60" s="2"/>
      <c r="F60" s="3"/>
      <c r="G60" s="3"/>
      <c r="H60" s="3"/>
      <c r="I60" s="3"/>
      <c r="J60" s="3"/>
      <c r="K60" s="3"/>
      <c r="L60" s="3"/>
      <c r="M60" s="3"/>
      <c r="N60" s="3"/>
      <c r="O60" s="3"/>
      <c r="P60" s="3"/>
      <c r="Q60" s="3"/>
      <c r="R60" s="3"/>
      <c r="S60" s="3"/>
      <c r="T60" s="3"/>
      <c r="U60" s="3"/>
      <c r="V60" s="3"/>
      <c r="W60" s="3"/>
      <c r="X60" s="3"/>
      <c r="Y60" s="6"/>
      <c r="Z60" s="7"/>
      <c r="AA60" s="7"/>
      <c r="AB60" s="7"/>
      <c r="AC60" s="7"/>
      <c r="AD60" s="7"/>
      <c r="AE60" s="7"/>
      <c r="AF60" s="7"/>
    </row>
    <row r="61" spans="2:32" ht="16">
      <c r="B61" s="288" t="s">
        <v>98</v>
      </c>
      <c r="C61" s="288"/>
      <c r="D61" s="288"/>
      <c r="E61" s="288"/>
      <c r="F61" s="288"/>
      <c r="G61" s="288"/>
      <c r="H61" s="288"/>
      <c r="I61" s="288"/>
      <c r="J61" s="288"/>
      <c r="K61" s="288"/>
      <c r="L61" s="288"/>
      <c r="M61" s="288"/>
      <c r="N61" s="288"/>
      <c r="O61" s="288"/>
      <c r="P61" s="288"/>
      <c r="Q61" s="288"/>
      <c r="R61" s="288"/>
      <c r="S61" s="288"/>
      <c r="T61" s="288"/>
      <c r="U61" s="288"/>
      <c r="V61" s="288"/>
      <c r="W61" s="288"/>
      <c r="X61" s="288"/>
      <c r="Y61" s="6"/>
      <c r="Z61" s="7"/>
      <c r="AA61" s="7"/>
      <c r="AB61" s="7"/>
      <c r="AC61" s="7"/>
      <c r="AD61" s="7"/>
      <c r="AE61" s="7"/>
      <c r="AF61" s="7"/>
    </row>
    <row r="62" spans="2:32" ht="16">
      <c r="B62" s="288" t="s">
        <v>97</v>
      </c>
      <c r="C62" s="288"/>
      <c r="D62" s="288"/>
      <c r="E62" s="288"/>
      <c r="F62" s="288"/>
      <c r="G62" s="288"/>
      <c r="H62" s="288"/>
      <c r="I62" s="288"/>
      <c r="J62" s="288"/>
      <c r="K62" s="288"/>
      <c r="L62" s="288"/>
      <c r="M62" s="288"/>
      <c r="N62" s="288"/>
      <c r="O62" s="288"/>
      <c r="P62" s="288"/>
      <c r="Q62" s="288"/>
      <c r="R62" s="288"/>
      <c r="S62" s="288"/>
      <c r="T62" s="288"/>
      <c r="U62" s="288"/>
      <c r="V62" s="288"/>
      <c r="W62" s="288"/>
      <c r="X62" s="288"/>
      <c r="Y62" s="6"/>
      <c r="Z62" s="7"/>
      <c r="AA62" s="7"/>
      <c r="AB62" s="7"/>
      <c r="AC62" s="7"/>
      <c r="AD62" s="7"/>
      <c r="AE62" s="7"/>
      <c r="AF62" s="7"/>
    </row>
    <row r="63" spans="2:32">
      <c r="Y63" s="6"/>
      <c r="Z63" s="7"/>
      <c r="AA63" s="7"/>
      <c r="AB63" s="7"/>
      <c r="AC63" s="7"/>
      <c r="AD63" s="7"/>
      <c r="AE63" s="7"/>
      <c r="AF63" s="7"/>
    </row>
    <row r="64" spans="2:32">
      <c r="Y64" s="6"/>
      <c r="Z64" s="7"/>
      <c r="AA64" s="7"/>
      <c r="AB64" s="7"/>
      <c r="AC64" s="7"/>
      <c r="AD64" s="7"/>
      <c r="AE64" s="7"/>
      <c r="AF64" s="7"/>
    </row>
    <row r="65" spans="25:32">
      <c r="Y65" s="6"/>
      <c r="Z65" s="7"/>
      <c r="AA65" s="7"/>
      <c r="AB65" s="7"/>
      <c r="AC65" s="7"/>
      <c r="AD65" s="7"/>
      <c r="AE65" s="7"/>
      <c r="AF65" s="7"/>
    </row>
    <row r="66" spans="25:32">
      <c r="Y66" s="6"/>
      <c r="Z66" s="7"/>
      <c r="AA66" s="7"/>
      <c r="AB66" s="7"/>
      <c r="AC66" s="7"/>
      <c r="AD66" s="7"/>
      <c r="AE66" s="7"/>
      <c r="AF66" s="7"/>
    </row>
    <row r="67" spans="25:32">
      <c r="Y67" s="6"/>
      <c r="Z67" s="7"/>
      <c r="AA67" s="7"/>
      <c r="AB67" s="7"/>
      <c r="AC67" s="7"/>
      <c r="AD67" s="7"/>
      <c r="AE67" s="7"/>
      <c r="AF67" s="7"/>
    </row>
    <row r="68" spans="25:32">
      <c r="Y68" s="6"/>
      <c r="Z68" s="7"/>
      <c r="AA68" s="7"/>
      <c r="AB68" s="7"/>
      <c r="AC68" s="7"/>
      <c r="AD68" s="7"/>
      <c r="AE68" s="7"/>
      <c r="AF68" s="7"/>
    </row>
    <row r="69" spans="25:32">
      <c r="Y69" s="6"/>
      <c r="Z69" s="7"/>
      <c r="AA69" s="7"/>
      <c r="AB69" s="7"/>
      <c r="AC69" s="7"/>
      <c r="AD69" s="7"/>
      <c r="AE69" s="7"/>
      <c r="AF69" s="7"/>
    </row>
    <row r="70" spans="25:32">
      <c r="Y70" s="6"/>
      <c r="Z70" s="7"/>
      <c r="AA70" s="7"/>
      <c r="AB70" s="7"/>
      <c r="AC70" s="7"/>
      <c r="AD70" s="7"/>
      <c r="AE70" s="7"/>
      <c r="AF70" s="7"/>
    </row>
    <row r="71" spans="25:32">
      <c r="Y71" s="6"/>
      <c r="Z71" s="7"/>
      <c r="AA71" s="7"/>
      <c r="AB71" s="7"/>
      <c r="AC71" s="7"/>
      <c r="AD71" s="7"/>
      <c r="AE71" s="7"/>
      <c r="AF71" s="7"/>
    </row>
    <row r="72" spans="25:32">
      <c r="Y72" s="6"/>
      <c r="Z72" s="7"/>
      <c r="AA72" s="7"/>
      <c r="AB72" s="7"/>
      <c r="AC72" s="7"/>
      <c r="AD72" s="7"/>
      <c r="AE72" s="7"/>
      <c r="AF72" s="7"/>
    </row>
  </sheetData>
  <mergeCells count="24">
    <mergeCell ref="B61:X61"/>
    <mergeCell ref="B62:X62"/>
    <mergeCell ref="B42:C42"/>
    <mergeCell ref="D42:E42"/>
    <mergeCell ref="B4:X4"/>
    <mergeCell ref="B41:C41"/>
    <mergeCell ref="B13:X13"/>
    <mergeCell ref="B14:X14"/>
    <mergeCell ref="B15:X15"/>
    <mergeCell ref="E5:F5"/>
    <mergeCell ref="E6:F6"/>
    <mergeCell ref="E7:F7"/>
    <mergeCell ref="E8:F8"/>
    <mergeCell ref="G5:L5"/>
    <mergeCell ref="B50:C50"/>
    <mergeCell ref="B59:E59"/>
    <mergeCell ref="B1:X1"/>
    <mergeCell ref="B2:X2"/>
    <mergeCell ref="B3:X3"/>
    <mergeCell ref="B51:C51"/>
    <mergeCell ref="D51:E51"/>
    <mergeCell ref="G8:L8"/>
    <mergeCell ref="G7:L7"/>
    <mergeCell ref="G6:L6"/>
  </mergeCells>
  <phoneticPr fontId="12" type="noConversion"/>
  <dataValidations count="1">
    <dataValidation type="list" allowBlank="1" showInputMessage="1" showErrorMessage="1" promptTitle="NCAF" prompt="CIO-SP3 - 0.65%_x000a_CIO-SP3 Small Business - 0.55%" sqref="D53">
      <formula1>NCAF</formula1>
    </dataValidation>
  </dataValidations>
  <printOptions horizontalCentered="1" verticalCentered="1"/>
  <pageMargins left="0.24" right="0.71" top="0" bottom="0" header="0" footer="0"/>
  <pageSetup scale="50" orientation="landscape" horizontalDpi="4294967293" r:id="rId1"/>
  <headerFooter alignWithMargins="0">
    <oddFooter xml:space="preserve">&amp;L&amp;D
page &amp;P&amp;CIf Used for Source Selection Information See FAR 2.101 and 3.104
</oddFooter>
  </headerFooter>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topLeftCell="A13" workbookViewId="0">
      <selection activeCell="E41" sqref="E41"/>
    </sheetView>
  </sheetViews>
  <sheetFormatPr baseColWidth="10" defaultColWidth="9.1640625" defaultRowHeight="13"/>
  <cols>
    <col min="1" max="1" width="4.5" style="1" customWidth="1"/>
    <col min="2" max="2" width="28" style="1" customWidth="1"/>
    <col min="3" max="3" width="31" style="1" customWidth="1"/>
    <col min="4" max="4" width="8" style="1" customWidth="1"/>
    <col min="5" max="5" width="13" style="1" customWidth="1"/>
    <col min="6" max="6" width="14.33203125" style="1" customWidth="1"/>
    <col min="7" max="7" width="1.83203125" style="1" customWidth="1"/>
    <col min="8" max="8" width="8.6640625" style="1" customWidth="1"/>
    <col min="9" max="9" width="8.6640625" style="1" bestFit="1" customWidth="1"/>
    <col min="10" max="10" width="14.33203125" style="1" customWidth="1"/>
    <col min="11" max="11" width="1.83203125" style="1" customWidth="1"/>
    <col min="12" max="12" width="8.6640625" style="1" bestFit="1" customWidth="1"/>
    <col min="13" max="13" width="10.6640625" style="1" customWidth="1"/>
    <col min="14" max="14" width="16" style="1" bestFit="1" customWidth="1"/>
    <col min="15" max="15" width="1.83203125" style="1" customWidth="1"/>
    <col min="16" max="17" width="10.6640625" style="1" customWidth="1"/>
    <col min="18" max="18" width="14" style="1" customWidth="1"/>
    <col min="19" max="19" width="1.83203125" style="1" customWidth="1"/>
    <col min="20" max="21" width="10.6640625" style="1" customWidth="1"/>
    <col min="22" max="22" width="14.33203125" style="1" bestFit="1" customWidth="1"/>
    <col min="23" max="23" width="1.83203125" style="1" customWidth="1"/>
    <col min="24" max="24" width="17" style="1" customWidth="1"/>
    <col min="25" max="16384" width="9.1640625" style="1"/>
  </cols>
  <sheetData>
    <row r="1" spans="2:24" ht="16">
      <c r="B1" s="288" t="s">
        <v>98</v>
      </c>
      <c r="C1" s="288"/>
      <c r="D1" s="288"/>
      <c r="E1" s="288"/>
      <c r="F1" s="288"/>
      <c r="G1" s="288"/>
      <c r="H1" s="288"/>
      <c r="I1" s="288"/>
      <c r="J1" s="288"/>
      <c r="K1" s="288"/>
      <c r="L1" s="288"/>
      <c r="M1" s="288"/>
      <c r="N1" s="288"/>
      <c r="O1" s="288"/>
      <c r="P1" s="288"/>
      <c r="Q1" s="288"/>
      <c r="R1" s="288"/>
      <c r="S1" s="288"/>
      <c r="T1" s="288"/>
      <c r="U1" s="288"/>
      <c r="V1" s="288"/>
      <c r="W1" s="288"/>
      <c r="X1" s="288"/>
    </row>
    <row r="2" spans="2:24" ht="16">
      <c r="B2" s="288" t="s">
        <v>97</v>
      </c>
      <c r="C2" s="288"/>
      <c r="D2" s="288"/>
      <c r="E2" s="288"/>
      <c r="F2" s="288"/>
      <c r="G2" s="288"/>
      <c r="H2" s="288"/>
      <c r="I2" s="288"/>
      <c r="J2" s="288"/>
      <c r="K2" s="288"/>
      <c r="L2" s="288"/>
      <c r="M2" s="288"/>
      <c r="N2" s="288"/>
      <c r="O2" s="288"/>
      <c r="P2" s="288"/>
      <c r="Q2" s="288"/>
      <c r="R2" s="288"/>
      <c r="S2" s="288"/>
      <c r="T2" s="288"/>
      <c r="U2" s="288"/>
      <c r="V2" s="288"/>
      <c r="W2" s="288"/>
      <c r="X2" s="288"/>
    </row>
    <row r="3" spans="2:24" ht="15">
      <c r="B3" s="289" t="str">
        <f>'Instructions_Notes to Preparer'!C8</f>
        <v>&lt;Client Name&gt;</v>
      </c>
      <c r="C3" s="289"/>
      <c r="D3" s="289"/>
      <c r="E3" s="289"/>
      <c r="F3" s="289"/>
      <c r="G3" s="289"/>
      <c r="H3" s="289"/>
      <c r="I3" s="289"/>
      <c r="J3" s="289"/>
      <c r="K3" s="289"/>
      <c r="L3" s="289"/>
      <c r="M3" s="289"/>
      <c r="N3" s="289"/>
      <c r="O3" s="289"/>
      <c r="P3" s="289"/>
      <c r="Q3" s="289"/>
      <c r="R3" s="289"/>
      <c r="S3" s="289"/>
      <c r="T3" s="289"/>
      <c r="U3" s="289"/>
      <c r="V3" s="289"/>
      <c r="W3" s="289"/>
      <c r="X3" s="289"/>
    </row>
    <row r="4" spans="2:24" ht="16" thickBot="1">
      <c r="B4" s="300" t="s">
        <v>2</v>
      </c>
      <c r="C4" s="300"/>
      <c r="D4" s="300"/>
      <c r="E4" s="300"/>
      <c r="F4" s="300"/>
      <c r="G4" s="300"/>
      <c r="H4" s="300"/>
      <c r="I4" s="300"/>
      <c r="J4" s="300"/>
      <c r="K4" s="300"/>
      <c r="L4" s="300"/>
      <c r="M4" s="300"/>
      <c r="N4" s="300"/>
      <c r="O4" s="300"/>
      <c r="P4" s="300"/>
      <c r="Q4" s="300"/>
      <c r="R4" s="300"/>
      <c r="S4" s="300"/>
      <c r="T4" s="300"/>
      <c r="U4" s="300"/>
      <c r="V4" s="300"/>
      <c r="W4" s="300"/>
      <c r="X4" s="300"/>
    </row>
    <row r="5" spans="2:24" s="8" customFormat="1">
      <c r="B5" s="67" t="s">
        <v>3</v>
      </c>
      <c r="C5" s="65">
        <f>SAMPLE_IGCE!C5</f>
        <v>0</v>
      </c>
      <c r="D5" s="65"/>
      <c r="E5" s="315" t="s">
        <v>368</v>
      </c>
      <c r="F5" s="316"/>
      <c r="G5" s="321" t="str">
        <f>SAMPLE_IGCE!G5</f>
        <v>(Enter NITAAC Number)</v>
      </c>
      <c r="H5" s="322"/>
      <c r="I5" s="322"/>
      <c r="J5" s="322"/>
      <c r="K5" s="322"/>
      <c r="L5" s="323"/>
      <c r="M5" s="112"/>
      <c r="N5" s="112"/>
      <c r="O5" s="112"/>
      <c r="P5" s="112"/>
      <c r="Q5" s="112"/>
      <c r="R5" s="112"/>
      <c r="S5" s="112"/>
      <c r="T5" s="112"/>
      <c r="U5" s="112"/>
      <c r="V5" s="112"/>
      <c r="W5" s="112"/>
      <c r="X5" s="113"/>
    </row>
    <row r="6" spans="2:24" s="8" customFormat="1">
      <c r="B6" s="68" t="s">
        <v>22</v>
      </c>
      <c r="C6" s="66" t="str">
        <f>SAMPLE_IGCE!C6</f>
        <v>(Enter Name, Telephone, and E-mail of Program POC)</v>
      </c>
      <c r="D6" s="66"/>
      <c r="E6" s="317" t="s">
        <v>4</v>
      </c>
      <c r="F6" s="318"/>
      <c r="G6" s="297" t="str">
        <f>SAMPLE_IGCE!G6</f>
        <v>(Enter date Prepared)</v>
      </c>
      <c r="H6" s="298"/>
      <c r="I6" s="298"/>
      <c r="J6" s="298"/>
      <c r="K6" s="298"/>
      <c r="L6" s="299"/>
      <c r="M6" s="114"/>
      <c r="N6" s="114"/>
      <c r="O6" s="114"/>
      <c r="P6" s="114"/>
      <c r="Q6" s="114"/>
      <c r="R6" s="114"/>
      <c r="S6" s="114"/>
      <c r="T6" s="114"/>
      <c r="U6" s="114"/>
      <c r="V6" s="114"/>
      <c r="W6" s="114"/>
      <c r="X6" s="115"/>
    </row>
    <row r="7" spans="2:24" s="8" customFormat="1">
      <c r="B7" s="68" t="s">
        <v>1</v>
      </c>
      <c r="C7" s="66" t="str">
        <f>SAMPLE_IGCE!C7</f>
        <v>(Enter Project Title and/or Description)</v>
      </c>
      <c r="D7" s="66"/>
      <c r="E7" s="317" t="s">
        <v>5</v>
      </c>
      <c r="F7" s="318"/>
      <c r="G7" s="297" t="str">
        <f>SAMPLE_IGCE!G7</f>
        <v>(Enter No. of Months)</v>
      </c>
      <c r="H7" s="298"/>
      <c r="I7" s="298"/>
      <c r="J7" s="298"/>
      <c r="K7" s="298"/>
      <c r="L7" s="299"/>
      <c r="M7" s="114"/>
      <c r="N7" s="114"/>
      <c r="O7" s="114"/>
      <c r="P7" s="114"/>
      <c r="Q7" s="114"/>
      <c r="R7" s="114"/>
      <c r="S7" s="114"/>
      <c r="T7" s="114"/>
      <c r="U7" s="114"/>
      <c r="V7" s="114"/>
      <c r="W7" s="114"/>
      <c r="X7" s="115"/>
    </row>
    <row r="8" spans="2:24" s="8" customFormat="1" ht="14" thickBot="1">
      <c r="B8" s="82"/>
      <c r="C8" s="83"/>
      <c r="D8" s="83"/>
      <c r="E8" s="319" t="s">
        <v>6</v>
      </c>
      <c r="F8" s="320"/>
      <c r="G8" s="294" t="str">
        <f>SAMPLE_IGCE!G8</f>
        <v>(Enter No. of Option Periods.  If none, fill in 0)</v>
      </c>
      <c r="H8" s="295"/>
      <c r="I8" s="295"/>
      <c r="J8" s="295"/>
      <c r="K8" s="295"/>
      <c r="L8" s="296"/>
      <c r="M8" s="116"/>
      <c r="N8" s="116"/>
      <c r="O8" s="116"/>
      <c r="P8" s="116"/>
      <c r="Q8" s="116"/>
      <c r="R8" s="116"/>
      <c r="S8" s="116"/>
      <c r="T8" s="116"/>
      <c r="U8" s="116"/>
      <c r="V8" s="116"/>
      <c r="W8" s="116"/>
      <c r="X8" s="117"/>
    </row>
    <row r="9" spans="2:24" s="8" customFormat="1">
      <c r="B9" s="91" t="s">
        <v>370</v>
      </c>
      <c r="C9" s="99" t="s">
        <v>79</v>
      </c>
      <c r="D9" s="100"/>
      <c r="E9" s="94" t="s">
        <v>80</v>
      </c>
      <c r="F9" s="84"/>
      <c r="G9" s="104"/>
      <c r="H9" s="104"/>
      <c r="I9" s="104"/>
      <c r="J9" s="118"/>
      <c r="K9" s="104"/>
      <c r="L9" s="118"/>
      <c r="M9" s="85"/>
      <c r="N9" s="85"/>
      <c r="O9" s="103"/>
      <c r="P9" s="85"/>
      <c r="Q9" s="85"/>
      <c r="R9" s="85"/>
      <c r="S9" s="103"/>
      <c r="T9" s="85"/>
      <c r="U9" s="85"/>
      <c r="V9" s="85"/>
      <c r="W9" s="103"/>
      <c r="X9" s="86"/>
    </row>
    <row r="10" spans="2:24" s="8" customFormat="1">
      <c r="B10" s="92">
        <f>SAMPLE_IGCE!B10</f>
        <v>0</v>
      </c>
      <c r="C10" s="98">
        <f>SAMPLE_IGCE!C10</f>
        <v>0</v>
      </c>
      <c r="D10" s="97"/>
      <c r="E10" s="95">
        <f>SAMPLE_IGCE!E10</f>
        <v>0</v>
      </c>
      <c r="F10" s="87"/>
      <c r="G10" s="104"/>
      <c r="H10" s="104"/>
      <c r="I10" s="104"/>
      <c r="J10" s="118"/>
      <c r="K10" s="104"/>
      <c r="L10" s="118"/>
      <c r="M10" s="118"/>
      <c r="N10" s="118"/>
      <c r="O10" s="104"/>
      <c r="P10" s="118"/>
      <c r="Q10" s="118"/>
      <c r="R10" s="118"/>
      <c r="S10" s="104"/>
      <c r="T10" s="118"/>
      <c r="U10" s="118"/>
      <c r="V10" s="118"/>
      <c r="W10" s="104"/>
      <c r="X10" s="119"/>
    </row>
    <row r="11" spans="2:24" s="8" customFormat="1">
      <c r="B11" s="92">
        <f>SAMPLE_IGCE!B11</f>
        <v>0</v>
      </c>
      <c r="C11" s="98">
        <f>SAMPLE_IGCE!C11</f>
        <v>0</v>
      </c>
      <c r="D11" s="97"/>
      <c r="E11" s="95">
        <f>SAMPLE_IGCE!E11</f>
        <v>0</v>
      </c>
      <c r="F11" s="87"/>
      <c r="G11" s="104"/>
      <c r="H11" s="104"/>
      <c r="I11" s="104"/>
      <c r="J11" s="118"/>
      <c r="K11" s="104"/>
      <c r="L11" s="118"/>
      <c r="M11" s="118"/>
      <c r="N11" s="118"/>
      <c r="O11" s="104"/>
      <c r="P11" s="118"/>
      <c r="Q11" s="118"/>
      <c r="R11" s="118"/>
      <c r="S11" s="104"/>
      <c r="T11" s="118"/>
      <c r="U11" s="118"/>
      <c r="V11" s="118"/>
      <c r="W11" s="104"/>
      <c r="X11" s="119"/>
    </row>
    <row r="12" spans="2:24" s="8" customFormat="1" ht="14" thickBot="1">
      <c r="B12" s="93">
        <f>SAMPLE_IGCE!B12</f>
        <v>0</v>
      </c>
      <c r="C12" s="101">
        <f>SAMPLE_IGCE!C12</f>
        <v>0</v>
      </c>
      <c r="D12" s="102"/>
      <c r="E12" s="96">
        <f>SAMPLE_IGCE!E12</f>
        <v>0</v>
      </c>
      <c r="F12" s="88"/>
      <c r="G12" s="105"/>
      <c r="H12" s="105"/>
      <c r="I12" s="105"/>
      <c r="J12" s="89"/>
      <c r="K12" s="105"/>
      <c r="L12" s="89"/>
      <c r="M12" s="89"/>
      <c r="N12" s="89"/>
      <c r="O12" s="105"/>
      <c r="P12" s="89"/>
      <c r="Q12" s="89"/>
      <c r="R12" s="89"/>
      <c r="S12" s="105"/>
      <c r="T12" s="89"/>
      <c r="U12" s="89"/>
      <c r="V12" s="89"/>
      <c r="W12" s="105"/>
      <c r="X12" s="90"/>
    </row>
    <row r="13" spans="2:24">
      <c r="B13" s="303" t="s">
        <v>110</v>
      </c>
      <c r="C13" s="304"/>
      <c r="D13" s="305"/>
      <c r="E13" s="305"/>
      <c r="F13" s="305"/>
      <c r="G13" s="305"/>
      <c r="H13" s="305"/>
      <c r="I13" s="305"/>
      <c r="J13" s="305"/>
      <c r="K13" s="305"/>
      <c r="L13" s="305"/>
      <c r="M13" s="305"/>
      <c r="N13" s="305"/>
      <c r="O13" s="305"/>
      <c r="P13" s="305"/>
      <c r="Q13" s="305"/>
      <c r="R13" s="305"/>
      <c r="S13" s="305"/>
      <c r="T13" s="305"/>
      <c r="U13" s="305"/>
      <c r="V13" s="305"/>
      <c r="W13" s="305"/>
      <c r="X13" s="306"/>
    </row>
    <row r="14" spans="2:24">
      <c r="B14" s="307" t="s">
        <v>73</v>
      </c>
      <c r="C14" s="308"/>
      <c r="D14" s="309"/>
      <c r="E14" s="309"/>
      <c r="F14" s="309"/>
      <c r="G14" s="309"/>
      <c r="H14" s="309"/>
      <c r="I14" s="309"/>
      <c r="J14" s="309"/>
      <c r="K14" s="309"/>
      <c r="L14" s="309"/>
      <c r="M14" s="309"/>
      <c r="N14" s="309"/>
      <c r="O14" s="309"/>
      <c r="P14" s="309"/>
      <c r="Q14" s="309"/>
      <c r="R14" s="309"/>
      <c r="S14" s="309"/>
      <c r="T14" s="309"/>
      <c r="U14" s="309"/>
      <c r="V14" s="309"/>
      <c r="W14" s="309"/>
      <c r="X14" s="310"/>
    </row>
    <row r="15" spans="2:24">
      <c r="B15" s="311" t="s">
        <v>77</v>
      </c>
      <c r="C15" s="312"/>
      <c r="D15" s="313"/>
      <c r="E15" s="313"/>
      <c r="F15" s="313"/>
      <c r="G15" s="313"/>
      <c r="H15" s="313"/>
      <c r="I15" s="313"/>
      <c r="J15" s="313"/>
      <c r="K15" s="313"/>
      <c r="L15" s="313"/>
      <c r="M15" s="313"/>
      <c r="N15" s="313"/>
      <c r="O15" s="313"/>
      <c r="P15" s="313"/>
      <c r="Q15" s="313"/>
      <c r="R15" s="313"/>
      <c r="S15" s="313"/>
      <c r="T15" s="313"/>
      <c r="U15" s="313"/>
      <c r="V15" s="313"/>
      <c r="W15" s="313"/>
      <c r="X15" s="314"/>
    </row>
    <row r="16" spans="2:24">
      <c r="B16" s="16"/>
      <c r="C16" s="23"/>
      <c r="D16" s="9"/>
      <c r="E16" s="9"/>
      <c r="F16" s="9"/>
      <c r="G16" s="9"/>
      <c r="H16" s="9"/>
      <c r="I16" s="9"/>
      <c r="J16" s="9"/>
      <c r="K16" s="9"/>
      <c r="L16" s="9"/>
      <c r="M16" s="9"/>
      <c r="N16" s="9"/>
      <c r="O16" s="9"/>
      <c r="P16" s="9"/>
      <c r="Q16" s="9"/>
      <c r="R16" s="10"/>
      <c r="S16" s="9"/>
      <c r="T16" s="10"/>
      <c r="U16" s="10"/>
      <c r="V16" s="10"/>
      <c r="W16" s="9"/>
      <c r="X16" s="11"/>
    </row>
    <row r="17" spans="1:32">
      <c r="B17" s="12"/>
      <c r="C17" s="21" t="s">
        <v>7</v>
      </c>
      <c r="D17" s="22">
        <v>2.3E-2</v>
      </c>
      <c r="E17" s="9" t="s">
        <v>74</v>
      </c>
      <c r="F17" s="9"/>
      <c r="G17" s="9"/>
      <c r="H17" s="9"/>
      <c r="I17" s="9"/>
      <c r="J17" s="9"/>
      <c r="K17" s="9"/>
      <c r="L17" s="9"/>
      <c r="M17" s="9"/>
      <c r="N17" s="9"/>
      <c r="O17" s="9"/>
      <c r="P17" s="9"/>
      <c r="Q17" s="9"/>
      <c r="R17" s="10"/>
      <c r="S17" s="9"/>
      <c r="T17" s="10"/>
      <c r="U17" s="10"/>
      <c r="V17" s="10"/>
      <c r="W17" s="9"/>
      <c r="X17" s="11"/>
    </row>
    <row r="18" spans="1:32" ht="14" thickBot="1">
      <c r="B18" s="235" t="s">
        <v>371</v>
      </c>
      <c r="C18" s="24"/>
      <c r="D18" s="13"/>
      <c r="E18" s="69"/>
      <c r="F18" s="13"/>
      <c r="G18" s="13"/>
      <c r="H18" s="13"/>
      <c r="I18" s="13"/>
      <c r="J18" s="13"/>
      <c r="K18" s="13"/>
      <c r="L18" s="13"/>
      <c r="M18" s="13"/>
      <c r="N18" s="13"/>
      <c r="O18" s="13"/>
      <c r="P18" s="13"/>
      <c r="Q18" s="13"/>
      <c r="R18" s="14"/>
      <c r="S18" s="13"/>
      <c r="T18" s="14"/>
      <c r="U18" s="14"/>
      <c r="V18" s="14"/>
      <c r="W18" s="13"/>
      <c r="X18" s="15"/>
    </row>
    <row r="19" spans="1:32" ht="14" thickBot="1">
      <c r="B19" s="107"/>
      <c r="C19" s="23"/>
      <c r="D19" s="9"/>
      <c r="E19" s="106"/>
      <c r="F19" s="9"/>
      <c r="G19" s="9"/>
      <c r="H19" s="9"/>
      <c r="I19" s="9"/>
      <c r="J19" s="9"/>
      <c r="K19" s="9"/>
      <c r="L19" s="9"/>
      <c r="M19" s="9"/>
      <c r="N19" s="9"/>
      <c r="O19" s="9"/>
      <c r="P19" s="9"/>
      <c r="Q19" s="9"/>
      <c r="R19" s="10"/>
      <c r="S19" s="9"/>
      <c r="T19" s="10"/>
      <c r="U19" s="10"/>
      <c r="V19" s="10"/>
      <c r="W19" s="9"/>
      <c r="X19" s="11"/>
    </row>
    <row r="20" spans="1:32" ht="40" thickBot="1">
      <c r="B20" s="26" t="s">
        <v>372</v>
      </c>
      <c r="C20" s="25" t="s">
        <v>9</v>
      </c>
      <c r="D20" s="108" t="s">
        <v>86</v>
      </c>
      <c r="E20" s="108" t="s">
        <v>87</v>
      </c>
      <c r="F20" s="109" t="s">
        <v>85</v>
      </c>
      <c r="G20" s="110"/>
      <c r="H20" s="108" t="s">
        <v>88</v>
      </c>
      <c r="I20" s="108" t="s">
        <v>89</v>
      </c>
      <c r="J20" s="109" t="s">
        <v>81</v>
      </c>
      <c r="K20" s="110"/>
      <c r="L20" s="108" t="s">
        <v>91</v>
      </c>
      <c r="M20" s="108" t="s">
        <v>92</v>
      </c>
      <c r="N20" s="109" t="s">
        <v>82</v>
      </c>
      <c r="O20" s="110"/>
      <c r="P20" s="108" t="s">
        <v>93</v>
      </c>
      <c r="Q20" s="108" t="s">
        <v>94</v>
      </c>
      <c r="R20" s="109" t="s">
        <v>83</v>
      </c>
      <c r="S20" s="110"/>
      <c r="T20" s="108" t="s">
        <v>95</v>
      </c>
      <c r="U20" s="108" t="s">
        <v>96</v>
      </c>
      <c r="V20" s="109" t="s">
        <v>84</v>
      </c>
      <c r="W20" s="110"/>
      <c r="X20" s="111" t="s">
        <v>0</v>
      </c>
    </row>
    <row r="21" spans="1:32">
      <c r="A21" s="34"/>
      <c r="B21" s="146" t="s">
        <v>112</v>
      </c>
      <c r="C21" s="147" t="s">
        <v>54</v>
      </c>
      <c r="D21" s="148">
        <v>2080</v>
      </c>
      <c r="E21" s="149">
        <v>106.62</v>
      </c>
      <c r="F21" s="150">
        <f t="shared" ref="F21:F22" si="0">D21*E21</f>
        <v>221769.60000000001</v>
      </c>
      <c r="G21" s="151"/>
      <c r="H21" s="148">
        <v>2080</v>
      </c>
      <c r="I21" s="143">
        <f t="shared" ref="I21:I22" si="1">E21*(1+$D$17)</f>
        <v>109.07226</v>
      </c>
      <c r="J21" s="150">
        <f t="shared" ref="J21:J22" si="2">H21*I21</f>
        <v>226870.3008</v>
      </c>
      <c r="K21" s="151"/>
      <c r="L21" s="148">
        <v>2080</v>
      </c>
      <c r="M21" s="143">
        <f t="shared" ref="M21:M22" si="3">I21*(1+$D$17)</f>
        <v>111.58092197999999</v>
      </c>
      <c r="N21" s="150">
        <f t="shared" ref="N21:N22" si="4">L21*M21</f>
        <v>232088.31771839998</v>
      </c>
      <c r="O21" s="151"/>
      <c r="P21" s="148">
        <v>2080</v>
      </c>
      <c r="Q21" s="143">
        <f t="shared" ref="Q21:Q22" si="5">M21*(1+$D$17)</f>
        <v>114.14728318553998</v>
      </c>
      <c r="R21" s="150">
        <f t="shared" ref="R21:R22" si="6">P21*Q21</f>
        <v>237426.34902592315</v>
      </c>
      <c r="S21" s="151"/>
      <c r="T21" s="148">
        <v>2080</v>
      </c>
      <c r="U21" s="143">
        <f t="shared" ref="U21:U22" si="7">Q21*(1+$D$17)</f>
        <v>116.77267069880739</v>
      </c>
      <c r="V21" s="150">
        <f t="shared" ref="V21:V22" si="8">T21*U21</f>
        <v>242887.15505351938</v>
      </c>
      <c r="W21" s="151"/>
      <c r="X21" s="145">
        <f t="shared" ref="X21:X22" si="9">V21+R21+N21+J21+F21</f>
        <v>1161041.7225978426</v>
      </c>
      <c r="Y21" s="4"/>
    </row>
    <row r="22" spans="1:32">
      <c r="A22" s="34"/>
      <c r="B22" s="146"/>
      <c r="C22" s="147" t="s">
        <v>53</v>
      </c>
      <c r="D22" s="148">
        <v>1920</v>
      </c>
      <c r="E22" s="149">
        <v>84.21</v>
      </c>
      <c r="F22" s="150">
        <f t="shared" si="0"/>
        <v>161683.19999999998</v>
      </c>
      <c r="G22" s="151"/>
      <c r="H22" s="148">
        <v>1920</v>
      </c>
      <c r="I22" s="150">
        <f t="shared" si="1"/>
        <v>86.14682999999998</v>
      </c>
      <c r="J22" s="150">
        <f t="shared" si="2"/>
        <v>165401.91359999997</v>
      </c>
      <c r="K22" s="151"/>
      <c r="L22" s="148">
        <v>1920</v>
      </c>
      <c r="M22" s="150">
        <f t="shared" si="3"/>
        <v>88.128207089999975</v>
      </c>
      <c r="N22" s="150">
        <f t="shared" si="4"/>
        <v>169206.15761279996</v>
      </c>
      <c r="O22" s="151"/>
      <c r="P22" s="148">
        <v>1920</v>
      </c>
      <c r="Q22" s="150">
        <f t="shared" si="5"/>
        <v>90.155155853069971</v>
      </c>
      <c r="R22" s="150">
        <f t="shared" si="6"/>
        <v>173097.89923789434</v>
      </c>
      <c r="S22" s="151"/>
      <c r="T22" s="148">
        <v>1920</v>
      </c>
      <c r="U22" s="150">
        <f t="shared" si="7"/>
        <v>92.228724437690573</v>
      </c>
      <c r="V22" s="150">
        <f t="shared" si="8"/>
        <v>177079.15092036591</v>
      </c>
      <c r="W22" s="151"/>
      <c r="X22" s="150">
        <f t="shared" si="9"/>
        <v>846468.3213710601</v>
      </c>
      <c r="Y22" s="4"/>
    </row>
    <row r="23" spans="1:32" s="130" customFormat="1" ht="27" thickBot="1">
      <c r="A23" s="34"/>
      <c r="B23" s="166" t="s">
        <v>113</v>
      </c>
      <c r="C23" s="167"/>
      <c r="D23" s="168"/>
      <c r="E23" s="169"/>
      <c r="F23" s="170">
        <f>SUM(F21:F22)</f>
        <v>383452.8</v>
      </c>
      <c r="G23" s="171"/>
      <c r="H23" s="168"/>
      <c r="I23" s="172"/>
      <c r="J23" s="170">
        <f>SUM(J21:J22)</f>
        <v>392272.21439999994</v>
      </c>
      <c r="K23" s="171"/>
      <c r="L23" s="168"/>
      <c r="M23" s="172"/>
      <c r="N23" s="170">
        <f>SUM(N21:N22)</f>
        <v>401294.47533119994</v>
      </c>
      <c r="O23" s="171"/>
      <c r="P23" s="168"/>
      <c r="Q23" s="172"/>
      <c r="R23" s="170">
        <f>SUM(R21:R22)</f>
        <v>410524.24826381751</v>
      </c>
      <c r="S23" s="171"/>
      <c r="T23" s="168"/>
      <c r="U23" s="172"/>
      <c r="V23" s="170">
        <f>SUM(V21:V22)</f>
        <v>419966.30597388529</v>
      </c>
      <c r="W23" s="171"/>
      <c r="X23" s="165">
        <f>V23+R23+N23+J23+F23</f>
        <v>2007510.0439689027</v>
      </c>
      <c r="Y23" s="129"/>
    </row>
    <row r="24" spans="1:32" s="130" customFormat="1" ht="14" thickBot="1">
      <c r="B24" s="73" t="s">
        <v>373</v>
      </c>
      <c r="C24" s="131"/>
      <c r="D24" s="131"/>
      <c r="E24" s="131"/>
      <c r="F24" s="173">
        <f>F23</f>
        <v>383452.8</v>
      </c>
      <c r="G24" s="174"/>
      <c r="H24" s="173"/>
      <c r="I24" s="173"/>
      <c r="J24" s="173">
        <f>J23</f>
        <v>392272.21439999994</v>
      </c>
      <c r="K24" s="174"/>
      <c r="L24" s="173"/>
      <c r="M24" s="173"/>
      <c r="N24" s="173">
        <f>N23</f>
        <v>401294.47533119994</v>
      </c>
      <c r="O24" s="174"/>
      <c r="P24" s="173"/>
      <c r="Q24" s="173"/>
      <c r="R24" s="173">
        <f>R23</f>
        <v>410524.24826381751</v>
      </c>
      <c r="S24" s="174"/>
      <c r="T24" s="173"/>
      <c r="U24" s="173"/>
      <c r="V24" s="173">
        <f>V23</f>
        <v>419966.30597388529</v>
      </c>
      <c r="W24" s="174"/>
      <c r="X24" s="175">
        <f>X23</f>
        <v>2007510.0439689027</v>
      </c>
      <c r="Y24" s="129"/>
    </row>
    <row r="25" spans="1:32" ht="14" thickBot="1">
      <c r="B25" s="27"/>
      <c r="C25" s="27"/>
      <c r="D25" s="19"/>
      <c r="E25" s="19"/>
      <c r="F25" s="18"/>
      <c r="G25" s="18"/>
      <c r="H25" s="18"/>
      <c r="I25" s="18"/>
      <c r="J25" s="18"/>
      <c r="K25" s="18"/>
      <c r="L25" s="18"/>
      <c r="M25" s="18"/>
      <c r="N25" s="18"/>
      <c r="O25" s="18"/>
      <c r="P25" s="18"/>
      <c r="Q25" s="18"/>
      <c r="R25" s="18"/>
      <c r="S25" s="18"/>
      <c r="T25" s="18"/>
      <c r="U25" s="18"/>
      <c r="V25" s="18"/>
      <c r="W25" s="18"/>
      <c r="X25" s="18"/>
      <c r="Y25" s="5"/>
    </row>
    <row r="26" spans="1:32">
      <c r="B26" s="28" t="s">
        <v>374</v>
      </c>
      <c r="C26" s="29"/>
      <c r="D26" s="29"/>
      <c r="E26" s="29"/>
      <c r="F26" s="30" t="s">
        <v>90</v>
      </c>
      <c r="G26" s="31"/>
      <c r="H26" s="31"/>
      <c r="I26" s="31"/>
      <c r="J26" s="31" t="s">
        <v>81</v>
      </c>
      <c r="K26" s="31"/>
      <c r="L26" s="31"/>
      <c r="M26" s="31"/>
      <c r="N26" s="31" t="s">
        <v>82</v>
      </c>
      <c r="O26" s="31"/>
      <c r="P26" s="31"/>
      <c r="Q26" s="31"/>
      <c r="R26" s="31" t="s">
        <v>83</v>
      </c>
      <c r="S26" s="31"/>
      <c r="T26" s="31"/>
      <c r="U26" s="31"/>
      <c r="V26" s="31" t="s">
        <v>84</v>
      </c>
      <c r="W26" s="31"/>
      <c r="X26" s="32" t="s">
        <v>0</v>
      </c>
      <c r="Y26" s="5"/>
    </row>
    <row r="27" spans="1:32">
      <c r="B27" s="78" t="s">
        <v>68</v>
      </c>
      <c r="C27" s="79"/>
      <c r="D27" s="80"/>
      <c r="E27" s="80"/>
      <c r="F27" s="80"/>
      <c r="G27" s="80"/>
      <c r="H27" s="80"/>
      <c r="I27" s="80"/>
      <c r="J27" s="80"/>
      <c r="K27" s="80"/>
      <c r="L27" s="80"/>
      <c r="M27" s="80"/>
      <c r="N27" s="80"/>
      <c r="O27" s="80"/>
      <c r="P27" s="80"/>
      <c r="Q27" s="80"/>
      <c r="R27" s="80"/>
      <c r="S27" s="80"/>
      <c r="T27" s="80"/>
      <c r="U27" s="80"/>
      <c r="V27" s="80"/>
      <c r="W27" s="80"/>
      <c r="X27" s="81"/>
      <c r="Y27" s="6"/>
      <c r="Z27" s="7"/>
      <c r="AA27" s="7"/>
      <c r="AB27" s="7"/>
      <c r="AC27" s="7"/>
      <c r="AD27" s="7"/>
      <c r="AE27" s="7"/>
      <c r="AF27" s="7"/>
    </row>
    <row r="28" spans="1:32">
      <c r="B28" s="33" t="s">
        <v>12</v>
      </c>
      <c r="C28" s="70" t="s">
        <v>11</v>
      </c>
      <c r="D28" s="19"/>
      <c r="E28" s="34"/>
      <c r="F28" s="150">
        <f>'SAMPLE_Op_HW&amp;SW Worksheet'!$E$27</f>
        <v>700000</v>
      </c>
      <c r="G28" s="161"/>
      <c r="H28" s="161"/>
      <c r="I28" s="161"/>
      <c r="J28" s="150">
        <f>F28*(1+$D$17)</f>
        <v>716099.99999999988</v>
      </c>
      <c r="K28" s="161"/>
      <c r="L28" s="161"/>
      <c r="M28" s="161"/>
      <c r="N28" s="150">
        <f>J28*(1+$D$17)</f>
        <v>732570.29999999981</v>
      </c>
      <c r="O28" s="161"/>
      <c r="P28" s="161"/>
      <c r="Q28" s="161"/>
      <c r="R28" s="150">
        <f>N28*(1+$D$17)</f>
        <v>749419.41689999972</v>
      </c>
      <c r="S28" s="161"/>
      <c r="T28" s="161"/>
      <c r="U28" s="161"/>
      <c r="V28" s="150">
        <f t="shared" ref="V28:V29" si="10">R28*(1+$D$17)</f>
        <v>766656.06348869961</v>
      </c>
      <c r="W28" s="161"/>
      <c r="X28" s="145">
        <f t="shared" ref="X28:X29" si="11">V28+R28+N28+J28+F28</f>
        <v>3664745.7803886989</v>
      </c>
      <c r="Y28" s="6"/>
      <c r="Z28" s="7"/>
      <c r="AA28" s="7"/>
      <c r="AB28" s="7"/>
      <c r="AC28" s="7"/>
      <c r="AD28" s="7"/>
      <c r="AE28" s="7"/>
      <c r="AF28" s="7"/>
    </row>
    <row r="29" spans="1:32">
      <c r="B29" s="33" t="s">
        <v>10</v>
      </c>
      <c r="C29" s="70" t="s">
        <v>11</v>
      </c>
      <c r="D29" s="19"/>
      <c r="E29" s="34"/>
      <c r="F29" s="150">
        <f>'SAMPLE_Op_Travel Worksheet'!$F$19</f>
        <v>25114.210000000003</v>
      </c>
      <c r="G29" s="161"/>
      <c r="H29" s="161"/>
      <c r="I29" s="161"/>
      <c r="J29" s="150">
        <f>F29*(1+$D$17)</f>
        <v>25691.83683</v>
      </c>
      <c r="K29" s="161"/>
      <c r="L29" s="161"/>
      <c r="M29" s="161"/>
      <c r="N29" s="150">
        <f>J29*(1+$D$17)</f>
        <v>26282.749077089997</v>
      </c>
      <c r="O29" s="161"/>
      <c r="P29" s="161"/>
      <c r="Q29" s="161"/>
      <c r="R29" s="150">
        <f>N29*(1+$D$17)</f>
        <v>26887.252305863065</v>
      </c>
      <c r="S29" s="161"/>
      <c r="T29" s="161"/>
      <c r="U29" s="161"/>
      <c r="V29" s="150">
        <f t="shared" si="10"/>
        <v>27505.659108897915</v>
      </c>
      <c r="W29" s="161"/>
      <c r="X29" s="145">
        <f t="shared" si="11"/>
        <v>131481.70732185099</v>
      </c>
      <c r="Y29" s="6"/>
      <c r="Z29" s="7"/>
      <c r="AA29" s="7"/>
      <c r="AB29" s="7"/>
      <c r="AC29" s="7"/>
      <c r="AD29" s="7"/>
      <c r="AE29" s="7"/>
      <c r="AF29" s="7"/>
    </row>
    <row r="30" spans="1:32" ht="14" thickBot="1">
      <c r="B30" s="301" t="s">
        <v>8</v>
      </c>
      <c r="C30" s="302"/>
      <c r="D30" s="64"/>
      <c r="E30" s="35"/>
      <c r="F30" s="176"/>
      <c r="G30" s="176"/>
      <c r="H30" s="176"/>
      <c r="I30" s="176"/>
      <c r="J30" s="176"/>
      <c r="K30" s="176"/>
      <c r="L30" s="176"/>
      <c r="M30" s="176"/>
      <c r="N30" s="176"/>
      <c r="O30" s="176"/>
      <c r="P30" s="176"/>
      <c r="Q30" s="176"/>
      <c r="R30" s="176"/>
      <c r="S30" s="176"/>
      <c r="T30" s="176"/>
      <c r="U30" s="176"/>
      <c r="V30" s="176"/>
      <c r="W30" s="176"/>
      <c r="X30" s="177"/>
      <c r="Y30" s="6"/>
      <c r="Z30" s="7"/>
      <c r="AA30" s="7"/>
      <c r="AB30" s="7"/>
      <c r="AC30" s="7"/>
      <c r="AD30" s="7"/>
      <c r="AE30" s="7"/>
      <c r="AF30" s="7"/>
    </row>
    <row r="31" spans="1:32" ht="14" thickBot="1">
      <c r="B31" s="290" t="s">
        <v>375</v>
      </c>
      <c r="C31" s="291"/>
      <c r="D31" s="292"/>
      <c r="E31" s="293"/>
      <c r="F31" s="283">
        <f t="shared" ref="F31:V31" si="12">SUM(F28:F29)</f>
        <v>725114.21</v>
      </c>
      <c r="G31" s="155"/>
      <c r="H31" s="155"/>
      <c r="I31" s="155"/>
      <c r="J31" s="283">
        <f t="shared" si="12"/>
        <v>741791.83682999993</v>
      </c>
      <c r="K31" s="155"/>
      <c r="L31" s="155"/>
      <c r="M31" s="155"/>
      <c r="N31" s="283">
        <f t="shared" si="12"/>
        <v>758853.04907708976</v>
      </c>
      <c r="O31" s="155"/>
      <c r="P31" s="155"/>
      <c r="Q31" s="155"/>
      <c r="R31" s="283">
        <f t="shared" si="12"/>
        <v>776306.6692058628</v>
      </c>
      <c r="S31" s="155"/>
      <c r="T31" s="155"/>
      <c r="U31" s="155"/>
      <c r="V31" s="283">
        <f t="shared" si="12"/>
        <v>794161.72259759752</v>
      </c>
      <c r="W31" s="155"/>
      <c r="X31" s="284">
        <f>SUM(X28:X29)</f>
        <v>3796227.48771055</v>
      </c>
      <c r="Y31" s="6"/>
      <c r="Z31" s="7"/>
      <c r="AA31" s="7"/>
      <c r="AB31" s="7"/>
      <c r="AC31" s="7"/>
      <c r="AD31" s="7"/>
      <c r="AE31" s="7"/>
      <c r="AF31" s="7"/>
    </row>
    <row r="32" spans="1:32">
      <c r="B32" s="17"/>
      <c r="C32" s="17"/>
      <c r="D32" s="17"/>
      <c r="E32" s="20"/>
      <c r="F32" s="18"/>
      <c r="G32" s="18"/>
      <c r="H32" s="18"/>
      <c r="I32" s="18"/>
      <c r="J32" s="18"/>
      <c r="K32" s="18"/>
      <c r="L32" s="18"/>
      <c r="M32" s="18"/>
      <c r="N32" s="18"/>
      <c r="O32" s="18"/>
      <c r="P32" s="18"/>
      <c r="Q32" s="18"/>
      <c r="R32" s="18"/>
      <c r="S32" s="18"/>
      <c r="T32" s="18"/>
      <c r="U32" s="18"/>
      <c r="V32" s="18"/>
      <c r="W32" s="18"/>
      <c r="X32" s="18"/>
      <c r="Y32" s="6"/>
      <c r="Z32" s="7"/>
      <c r="AA32" s="7"/>
      <c r="AB32" s="7"/>
      <c r="AC32" s="7"/>
      <c r="AD32" s="7"/>
      <c r="AE32" s="7"/>
      <c r="AF32" s="7"/>
    </row>
    <row r="33" spans="2:32">
      <c r="B33" s="17"/>
      <c r="C33" s="17"/>
      <c r="D33" s="17"/>
      <c r="E33" s="17"/>
      <c r="F33" s="18"/>
      <c r="G33" s="18"/>
      <c r="H33" s="18"/>
      <c r="I33" s="18"/>
      <c r="J33" s="18"/>
      <c r="K33" s="18"/>
      <c r="L33" s="18"/>
      <c r="M33" s="18"/>
      <c r="N33" s="18"/>
      <c r="O33" s="18"/>
      <c r="P33" s="18"/>
      <c r="Q33" s="18"/>
      <c r="R33" s="18"/>
      <c r="S33" s="18"/>
      <c r="T33" s="18"/>
      <c r="U33" s="18"/>
      <c r="V33" s="18"/>
      <c r="W33" s="18"/>
      <c r="X33" s="18"/>
      <c r="Y33" s="6"/>
      <c r="Z33" s="7"/>
      <c r="AA33" s="7"/>
      <c r="AB33" s="7"/>
      <c r="AC33" s="7"/>
      <c r="AD33" s="7"/>
      <c r="AE33" s="7"/>
      <c r="AF33" s="7"/>
    </row>
    <row r="34" spans="2:32" ht="14" thickBot="1">
      <c r="B34" s="135" t="s">
        <v>376</v>
      </c>
      <c r="C34" s="136"/>
      <c r="D34" s="136"/>
      <c r="E34" s="136"/>
      <c r="F34" s="178">
        <f>ROUND(F31+F24,0)</f>
        <v>1108567</v>
      </c>
      <c r="G34" s="178"/>
      <c r="H34" s="179"/>
      <c r="I34" s="179"/>
      <c r="J34" s="178">
        <f>J24+J31</f>
        <v>1134064.0512299999</v>
      </c>
      <c r="K34" s="178"/>
      <c r="L34" s="179"/>
      <c r="M34" s="179"/>
      <c r="N34" s="178">
        <f>ROUND(N31+N24,0)</f>
        <v>1160148</v>
      </c>
      <c r="O34" s="178"/>
      <c r="P34" s="179"/>
      <c r="Q34" s="179"/>
      <c r="R34" s="178">
        <f>ROUND(R31+R24,0)</f>
        <v>1186831</v>
      </c>
      <c r="S34" s="178"/>
      <c r="T34" s="179"/>
      <c r="U34" s="179"/>
      <c r="V34" s="178">
        <f>ROUND(V31+V24,0)</f>
        <v>1214128</v>
      </c>
      <c r="W34" s="178"/>
      <c r="X34" s="180">
        <f>F34+J34+N34+R34+V34</f>
        <v>5803738.0512300003</v>
      </c>
      <c r="Y34" s="6"/>
      <c r="Z34" s="7"/>
      <c r="AA34" s="7"/>
      <c r="AB34" s="7"/>
      <c r="AC34" s="7"/>
      <c r="AD34" s="7"/>
      <c r="AE34" s="7"/>
      <c r="AF34" s="7"/>
    </row>
    <row r="35" spans="2:32">
      <c r="B35" s="132"/>
      <c r="C35" s="132"/>
      <c r="D35" s="132"/>
      <c r="E35" s="132"/>
      <c r="F35" s="133"/>
      <c r="G35" s="133"/>
      <c r="H35" s="134"/>
      <c r="I35" s="134"/>
      <c r="J35" s="133"/>
      <c r="K35" s="133"/>
      <c r="L35" s="134"/>
      <c r="M35" s="134"/>
      <c r="N35" s="133"/>
      <c r="O35" s="133"/>
      <c r="P35" s="134"/>
      <c r="Q35" s="134"/>
      <c r="R35" s="133"/>
      <c r="S35" s="133"/>
      <c r="T35" s="134"/>
      <c r="U35" s="134"/>
      <c r="V35" s="133"/>
      <c r="W35" s="133"/>
      <c r="X35" s="133"/>
      <c r="Y35" s="6"/>
      <c r="Z35" s="7"/>
      <c r="AA35" s="7"/>
      <c r="AB35" s="7"/>
      <c r="AC35" s="7"/>
      <c r="AD35" s="7"/>
      <c r="AE35" s="7"/>
      <c r="AF35" s="7"/>
    </row>
    <row r="36" spans="2:32">
      <c r="B36" s="2"/>
      <c r="C36" s="2"/>
      <c r="D36" s="2"/>
      <c r="E36" s="2"/>
      <c r="F36" s="3"/>
      <c r="G36" s="3"/>
      <c r="H36" s="3"/>
      <c r="I36" s="3"/>
      <c r="J36" s="3"/>
      <c r="K36" s="3"/>
      <c r="L36" s="3"/>
      <c r="M36" s="3"/>
      <c r="N36" s="3"/>
      <c r="O36" s="3"/>
      <c r="P36" s="3"/>
      <c r="Q36" s="3"/>
      <c r="R36" s="3"/>
      <c r="S36" s="3"/>
      <c r="T36" s="3"/>
      <c r="U36" s="3"/>
      <c r="V36" s="3"/>
      <c r="W36" s="3"/>
      <c r="X36" s="3"/>
      <c r="Y36" s="6"/>
      <c r="Z36" s="7"/>
      <c r="AA36" s="7"/>
      <c r="AB36" s="7"/>
      <c r="AC36" s="7"/>
      <c r="AD36" s="7"/>
      <c r="AE36" s="7"/>
      <c r="AF36" s="7"/>
    </row>
    <row r="37" spans="2:32" ht="16">
      <c r="B37" s="288" t="s">
        <v>98</v>
      </c>
      <c r="C37" s="288"/>
      <c r="D37" s="288"/>
      <c r="E37" s="288"/>
      <c r="F37" s="288"/>
      <c r="G37" s="288"/>
      <c r="H37" s="288"/>
      <c r="I37" s="288"/>
      <c r="J37" s="288"/>
      <c r="K37" s="288"/>
      <c r="L37" s="288"/>
      <c r="M37" s="288"/>
      <c r="N37" s="288"/>
      <c r="O37" s="288"/>
      <c r="P37" s="288"/>
      <c r="Q37" s="288"/>
      <c r="R37" s="288"/>
      <c r="S37" s="288"/>
      <c r="T37" s="288"/>
      <c r="U37" s="288"/>
      <c r="V37" s="288"/>
      <c r="W37" s="288"/>
      <c r="X37" s="288"/>
      <c r="Y37" s="6"/>
      <c r="Z37" s="7"/>
      <c r="AA37" s="7"/>
      <c r="AB37" s="7"/>
      <c r="AC37" s="7"/>
      <c r="AD37" s="7"/>
      <c r="AE37" s="7"/>
      <c r="AF37" s="7"/>
    </row>
    <row r="38" spans="2:32" ht="16">
      <c r="B38" s="288" t="s">
        <v>97</v>
      </c>
      <c r="C38" s="288"/>
      <c r="D38" s="288"/>
      <c r="E38" s="288"/>
      <c r="F38" s="288"/>
      <c r="G38" s="288"/>
      <c r="H38" s="288"/>
      <c r="I38" s="288"/>
      <c r="J38" s="288"/>
      <c r="K38" s="288"/>
      <c r="L38" s="288"/>
      <c r="M38" s="288"/>
      <c r="N38" s="288"/>
      <c r="O38" s="288"/>
      <c r="P38" s="288"/>
      <c r="Q38" s="288"/>
      <c r="R38" s="288"/>
      <c r="S38" s="288"/>
      <c r="T38" s="288"/>
      <c r="U38" s="288"/>
      <c r="V38" s="288"/>
      <c r="W38" s="288"/>
      <c r="X38" s="288"/>
      <c r="Y38" s="6"/>
      <c r="Z38" s="7"/>
      <c r="AA38" s="7"/>
      <c r="AB38" s="7"/>
      <c r="AC38" s="7"/>
      <c r="AD38" s="7"/>
      <c r="AE38" s="7"/>
      <c r="AF38" s="7"/>
    </row>
    <row r="39" spans="2:32">
      <c r="Y39" s="6"/>
      <c r="Z39" s="7"/>
      <c r="AA39" s="7"/>
      <c r="AB39" s="7"/>
      <c r="AC39" s="7"/>
      <c r="AD39" s="7"/>
      <c r="AE39" s="7"/>
      <c r="AF39" s="7"/>
    </row>
    <row r="40" spans="2:32">
      <c r="Y40" s="6"/>
      <c r="Z40" s="7"/>
      <c r="AA40" s="7"/>
      <c r="AB40" s="7"/>
      <c r="AC40" s="7"/>
      <c r="AD40" s="7"/>
      <c r="AE40" s="7"/>
      <c r="AF40" s="7"/>
    </row>
    <row r="41" spans="2:32">
      <c r="Y41" s="6"/>
      <c r="Z41" s="7"/>
      <c r="AA41" s="7"/>
      <c r="AB41" s="7"/>
      <c r="AC41" s="7"/>
      <c r="AD41" s="7"/>
      <c r="AE41" s="7"/>
      <c r="AF41" s="7"/>
    </row>
    <row r="42" spans="2:32">
      <c r="Y42" s="6"/>
      <c r="Z42" s="7"/>
      <c r="AA42" s="7"/>
      <c r="AB42" s="7"/>
      <c r="AC42" s="7"/>
      <c r="AD42" s="7"/>
      <c r="AE42" s="7"/>
      <c r="AF42" s="7"/>
    </row>
    <row r="43" spans="2:32">
      <c r="Y43" s="6"/>
      <c r="Z43" s="7"/>
      <c r="AA43" s="7"/>
      <c r="AB43" s="7"/>
      <c r="AC43" s="7"/>
      <c r="AD43" s="7"/>
      <c r="AE43" s="7"/>
      <c r="AF43" s="7"/>
    </row>
    <row r="44" spans="2:32">
      <c r="Y44" s="6"/>
      <c r="Z44" s="7"/>
      <c r="AA44" s="7"/>
      <c r="AB44" s="7"/>
      <c r="AC44" s="7"/>
      <c r="AD44" s="7"/>
      <c r="AE44" s="7"/>
      <c r="AF44" s="7"/>
    </row>
    <row r="45" spans="2:32">
      <c r="Y45" s="6"/>
      <c r="Z45" s="7"/>
      <c r="AA45" s="7"/>
      <c r="AB45" s="7"/>
      <c r="AC45" s="7"/>
      <c r="AD45" s="7"/>
      <c r="AE45" s="7"/>
      <c r="AF45" s="7"/>
    </row>
    <row r="46" spans="2:32">
      <c r="Y46" s="6"/>
      <c r="Z46" s="7"/>
      <c r="AA46" s="7"/>
      <c r="AB46" s="7"/>
      <c r="AC46" s="7"/>
      <c r="AD46" s="7"/>
      <c r="AE46" s="7"/>
      <c r="AF46" s="7"/>
    </row>
    <row r="47" spans="2:32">
      <c r="Y47" s="6"/>
      <c r="Z47" s="7"/>
      <c r="AA47" s="7"/>
      <c r="AB47" s="7"/>
      <c r="AC47" s="7"/>
      <c r="AD47" s="7"/>
      <c r="AE47" s="7"/>
      <c r="AF47" s="7"/>
    </row>
    <row r="48" spans="2:32">
      <c r="Y48" s="6"/>
      <c r="Z48" s="7"/>
      <c r="AA48" s="7"/>
      <c r="AB48" s="7"/>
      <c r="AC48" s="7"/>
      <c r="AD48" s="7"/>
      <c r="AE48" s="7"/>
      <c r="AF48" s="7"/>
    </row>
  </sheetData>
  <mergeCells count="20">
    <mergeCell ref="B37:X37"/>
    <mergeCell ref="B38:X38"/>
    <mergeCell ref="B13:X13"/>
    <mergeCell ref="B14:X14"/>
    <mergeCell ref="B15:X15"/>
    <mergeCell ref="B30:C30"/>
    <mergeCell ref="B31:C31"/>
    <mergeCell ref="D31:E31"/>
    <mergeCell ref="E6:F6"/>
    <mergeCell ref="G6:L6"/>
    <mergeCell ref="E7:F7"/>
    <mergeCell ref="G7:L7"/>
    <mergeCell ref="E8:F8"/>
    <mergeCell ref="G8:L8"/>
    <mergeCell ref="B1:X1"/>
    <mergeCell ref="B2:X2"/>
    <mergeCell ref="B3:X3"/>
    <mergeCell ref="B4:X4"/>
    <mergeCell ref="E5:F5"/>
    <mergeCell ref="G5:L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J34"/>
  <sheetViews>
    <sheetView workbookViewId="0">
      <selection activeCell="E9" sqref="E9"/>
    </sheetView>
  </sheetViews>
  <sheetFormatPr baseColWidth="10" defaultColWidth="8.83203125" defaultRowHeight="13"/>
  <cols>
    <col min="1" max="1" width="20.33203125" customWidth="1"/>
    <col min="2" max="2" width="11" customWidth="1"/>
    <col min="3" max="3" width="10.33203125" customWidth="1"/>
    <col min="4" max="4" width="10.1640625" customWidth="1"/>
    <col min="5" max="5" width="14.6640625" bestFit="1" customWidth="1"/>
    <col min="6" max="6" width="11.83203125" bestFit="1" customWidth="1"/>
    <col min="7" max="7" width="12.5" customWidth="1"/>
    <col min="8" max="8" width="15" customWidth="1"/>
    <col min="9" max="9" width="14.33203125" customWidth="1"/>
    <col min="10" max="10" width="22.83203125" customWidth="1"/>
  </cols>
  <sheetData>
    <row r="1" spans="1:10" ht="16">
      <c r="A1" s="288" t="s">
        <v>98</v>
      </c>
      <c r="B1" s="288"/>
      <c r="C1" s="288"/>
      <c r="D1" s="288"/>
      <c r="E1" s="288"/>
      <c r="F1" s="288"/>
      <c r="G1" s="288"/>
      <c r="H1" s="288"/>
      <c r="I1" s="288"/>
      <c r="J1" s="288"/>
    </row>
    <row r="2" spans="1:10" ht="16">
      <c r="A2" s="288" t="s">
        <v>97</v>
      </c>
      <c r="B2" s="288"/>
      <c r="C2" s="288"/>
      <c r="D2" s="288"/>
      <c r="E2" s="288"/>
      <c r="F2" s="288"/>
      <c r="G2" s="288"/>
      <c r="H2" s="288"/>
      <c r="I2" s="288"/>
      <c r="J2" s="288"/>
    </row>
    <row r="3" spans="1:10" ht="18">
      <c r="A3" s="327" t="str">
        <f>'Instructions_Notes to Preparer'!C8</f>
        <v>&lt;Client Name&gt;</v>
      </c>
      <c r="B3" s="327"/>
      <c r="C3" s="327"/>
      <c r="D3" s="327"/>
      <c r="E3" s="327"/>
      <c r="F3" s="327"/>
      <c r="G3" s="327"/>
      <c r="H3" s="327"/>
      <c r="I3" s="327"/>
      <c r="J3" s="327"/>
    </row>
    <row r="4" spans="1:10" ht="18">
      <c r="A4" s="327" t="s">
        <v>14</v>
      </c>
      <c r="B4" s="327"/>
      <c r="C4" s="327"/>
      <c r="D4" s="327"/>
      <c r="E4" s="327"/>
      <c r="F4" s="327"/>
      <c r="G4" s="327"/>
      <c r="H4" s="327"/>
      <c r="I4" s="327"/>
      <c r="J4" s="327"/>
    </row>
    <row r="5" spans="1:10" ht="18">
      <c r="A5" s="327" t="str">
        <f>SAMPLE_IGCE!C7</f>
        <v>(Enter Project Title and/or Description)</v>
      </c>
      <c r="B5" s="327"/>
      <c r="C5" s="327"/>
      <c r="D5" s="327"/>
      <c r="E5" s="327"/>
      <c r="F5" s="327"/>
      <c r="G5" s="327"/>
      <c r="H5" s="327"/>
      <c r="I5" s="327"/>
      <c r="J5" s="327"/>
    </row>
    <row r="6" spans="1:10" ht="18">
      <c r="A6" s="327" t="str">
        <f>SAMPLE_IGCE!G5</f>
        <v>(Enter NITAAC Number)</v>
      </c>
      <c r="B6" s="327"/>
      <c r="C6" s="327"/>
      <c r="D6" s="327"/>
      <c r="E6" s="327"/>
      <c r="F6" s="327"/>
      <c r="G6" s="327"/>
      <c r="H6" s="327"/>
      <c r="I6" s="327"/>
      <c r="J6" s="327"/>
    </row>
    <row r="7" spans="1:10">
      <c r="A7" s="328" t="s">
        <v>108</v>
      </c>
      <c r="B7" s="328"/>
      <c r="C7" s="328"/>
      <c r="D7" s="328"/>
      <c r="E7" s="329"/>
      <c r="F7" s="329"/>
      <c r="G7" s="329"/>
      <c r="H7" s="329"/>
      <c r="I7" s="329"/>
      <c r="J7" s="329"/>
    </row>
    <row r="8" spans="1:10" ht="26">
      <c r="A8" s="253" t="s">
        <v>524</v>
      </c>
      <c r="B8" s="253" t="s">
        <v>520</v>
      </c>
      <c r="C8" s="253" t="s">
        <v>521</v>
      </c>
      <c r="D8" s="253" t="s">
        <v>522</v>
      </c>
      <c r="E8" s="254" t="s">
        <v>518</v>
      </c>
      <c r="F8" s="253" t="s">
        <v>525</v>
      </c>
    </row>
    <row r="9" spans="1:10">
      <c r="A9" s="127" t="s">
        <v>114</v>
      </c>
      <c r="B9" s="127">
        <v>5</v>
      </c>
      <c r="C9" s="127">
        <v>3</v>
      </c>
      <c r="D9" s="127">
        <v>4</v>
      </c>
      <c r="E9" s="127">
        <f>'Basis of Estimate'!B26</f>
        <v>1572.5200000000002</v>
      </c>
      <c r="F9" s="128">
        <f>(B9*C9*E9)</f>
        <v>23587.800000000003</v>
      </c>
    </row>
    <row r="10" spans="1:10">
      <c r="A10" s="127" t="s">
        <v>115</v>
      </c>
      <c r="B10" s="127">
        <v>1</v>
      </c>
      <c r="C10" s="127">
        <v>1</v>
      </c>
      <c r="D10" s="127">
        <v>3</v>
      </c>
      <c r="E10" s="127">
        <f>'Basis of Estimate'!C26</f>
        <v>1526.41</v>
      </c>
      <c r="F10" s="128">
        <f t="shared" ref="F10:F18" si="0">(B10*C10*E10)</f>
        <v>1526.41</v>
      </c>
    </row>
    <row r="11" spans="1:10">
      <c r="A11" s="47"/>
      <c r="B11" s="47"/>
      <c r="C11" s="47"/>
      <c r="D11" s="47"/>
      <c r="E11" s="47"/>
      <c r="F11" s="46">
        <f t="shared" si="0"/>
        <v>0</v>
      </c>
    </row>
    <row r="12" spans="1:10">
      <c r="A12" s="47"/>
      <c r="B12" s="47"/>
      <c r="C12" s="47"/>
      <c r="D12" s="47"/>
      <c r="E12" s="47"/>
      <c r="F12" s="46">
        <f t="shared" si="0"/>
        <v>0</v>
      </c>
    </row>
    <row r="13" spans="1:10">
      <c r="A13" s="47"/>
      <c r="B13" s="47"/>
      <c r="C13" s="47"/>
      <c r="D13" s="47"/>
      <c r="E13" s="47"/>
      <c r="F13" s="46">
        <f t="shared" si="0"/>
        <v>0</v>
      </c>
    </row>
    <row r="14" spans="1:10">
      <c r="A14" s="47"/>
      <c r="B14" s="47"/>
      <c r="C14" s="47"/>
      <c r="D14" s="47"/>
      <c r="E14" s="47"/>
      <c r="F14" s="46">
        <f t="shared" si="0"/>
        <v>0</v>
      </c>
    </row>
    <row r="15" spans="1:10">
      <c r="A15" s="47"/>
      <c r="B15" s="47"/>
      <c r="C15" s="47"/>
      <c r="D15" s="47"/>
      <c r="E15" s="47"/>
      <c r="F15" s="46">
        <f t="shared" si="0"/>
        <v>0</v>
      </c>
    </row>
    <row r="16" spans="1:10">
      <c r="A16" s="47"/>
      <c r="B16" s="47"/>
      <c r="C16" s="47"/>
      <c r="D16" s="47"/>
      <c r="E16" s="47"/>
      <c r="F16" s="46">
        <f t="shared" si="0"/>
        <v>0</v>
      </c>
    </row>
    <row r="17" spans="1:8">
      <c r="A17" s="47"/>
      <c r="B17" s="47"/>
      <c r="C17" s="47"/>
      <c r="D17" s="47"/>
      <c r="E17" s="47"/>
      <c r="F17" s="46">
        <f t="shared" si="0"/>
        <v>0</v>
      </c>
    </row>
    <row r="18" spans="1:8">
      <c r="A18" s="47"/>
      <c r="B18" s="47"/>
      <c r="C18" s="47"/>
      <c r="D18" s="47"/>
      <c r="E18" s="47"/>
      <c r="F18" s="46">
        <f t="shared" si="0"/>
        <v>0</v>
      </c>
    </row>
    <row r="19" spans="1:8">
      <c r="A19" s="326"/>
      <c r="B19" s="326"/>
      <c r="C19" s="326"/>
      <c r="D19" s="326"/>
      <c r="E19" s="45" t="s">
        <v>13</v>
      </c>
      <c r="F19" s="181">
        <f>SUM(F9:F18)</f>
        <v>25114.210000000003</v>
      </c>
      <c r="H19" s="71"/>
    </row>
    <row r="20" spans="1:8" ht="16">
      <c r="A20" s="44"/>
    </row>
    <row r="22" spans="1:8">
      <c r="A22" s="40"/>
    </row>
    <row r="23" spans="1:8">
      <c r="A23" t="s">
        <v>76</v>
      </c>
    </row>
    <row r="25" spans="1:8">
      <c r="A25" s="42" t="s">
        <v>25</v>
      </c>
    </row>
    <row r="26" spans="1:8">
      <c r="A26" s="59" t="s">
        <v>24</v>
      </c>
      <c r="B26" s="58" t="s">
        <v>23</v>
      </c>
    </row>
    <row r="27" spans="1:8">
      <c r="A27" s="59" t="s">
        <v>27</v>
      </c>
      <c r="B27" s="58" t="s">
        <v>26</v>
      </c>
    </row>
    <row r="28" spans="1:8">
      <c r="A28" s="59" t="s">
        <v>66</v>
      </c>
      <c r="B28" s="72" t="s">
        <v>67</v>
      </c>
    </row>
    <row r="29" spans="1:8">
      <c r="B29" s="42" t="s">
        <v>360</v>
      </c>
    </row>
    <row r="30" spans="1:8">
      <c r="B30" t="s">
        <v>516</v>
      </c>
    </row>
    <row r="31" spans="1:8">
      <c r="B31" t="s">
        <v>354</v>
      </c>
    </row>
    <row r="33" spans="1:10" ht="16">
      <c r="A33" s="288" t="s">
        <v>98</v>
      </c>
      <c r="B33" s="288"/>
      <c r="C33" s="288"/>
      <c r="D33" s="288"/>
      <c r="E33" s="288"/>
      <c r="F33" s="288"/>
      <c r="G33" s="288"/>
      <c r="H33" s="288"/>
      <c r="I33" s="288"/>
      <c r="J33" s="288"/>
    </row>
    <row r="34" spans="1:10" ht="16">
      <c r="A34" s="288" t="s">
        <v>97</v>
      </c>
      <c r="B34" s="288"/>
      <c r="C34" s="288"/>
      <c r="D34" s="288"/>
      <c r="E34" s="288"/>
      <c r="F34" s="288"/>
      <c r="G34" s="288"/>
      <c r="H34" s="288"/>
      <c r="I34" s="288"/>
      <c r="J34" s="288"/>
    </row>
  </sheetData>
  <mergeCells count="12">
    <mergeCell ref="A1:J1"/>
    <mergeCell ref="A2:J2"/>
    <mergeCell ref="A33:J33"/>
    <mergeCell ref="A34:J34"/>
    <mergeCell ref="A19:D19"/>
    <mergeCell ref="A3:J3"/>
    <mergeCell ref="A4:J4"/>
    <mergeCell ref="A5:J5"/>
    <mergeCell ref="A6:J6"/>
    <mergeCell ref="A7:D7"/>
    <mergeCell ref="E7:G7"/>
    <mergeCell ref="H7:J7"/>
  </mergeCells>
  <hyperlinks>
    <hyperlink ref="B26" r:id="rId1"/>
    <hyperlink ref="B27" r:id="rId2"/>
    <hyperlink ref="B28" r:id="rId3"/>
  </hyperlinks>
  <pageMargins left="0.7" right="0.7" top="0.75" bottom="0.75" header="0.3" footer="0.3"/>
  <pageSetup scale="88" orientation="landscape" r:id="rId4"/>
  <headerFooter>
    <oddFooter>&amp;L&amp;D
page&amp;P&amp;CTravel Worksheet
&amp;F</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F20" sqref="F20"/>
    </sheetView>
  </sheetViews>
  <sheetFormatPr baseColWidth="10" defaultColWidth="8.83203125" defaultRowHeight="13"/>
  <cols>
    <col min="1" max="1" width="20.33203125" customWidth="1"/>
    <col min="2" max="2" width="11" customWidth="1"/>
    <col min="3" max="3" width="10.33203125" customWidth="1"/>
    <col min="4" max="4" width="10.1640625" customWidth="1"/>
    <col min="5" max="5" width="14.6640625" bestFit="1" customWidth="1"/>
    <col min="6" max="6" width="11.83203125" bestFit="1" customWidth="1"/>
    <col min="7" max="7" width="12.5" customWidth="1"/>
    <col min="8" max="8" width="15" customWidth="1"/>
    <col min="9" max="9" width="14.33203125" customWidth="1"/>
    <col min="10" max="10" width="22.83203125" customWidth="1"/>
  </cols>
  <sheetData>
    <row r="1" spans="1:10" ht="16">
      <c r="A1" s="288" t="s">
        <v>98</v>
      </c>
      <c r="B1" s="288"/>
      <c r="C1" s="288"/>
      <c r="D1" s="288"/>
      <c r="E1" s="288"/>
      <c r="F1" s="288"/>
      <c r="G1" s="288"/>
      <c r="H1" s="288"/>
      <c r="I1" s="288"/>
      <c r="J1" s="288"/>
    </row>
    <row r="2" spans="1:10" ht="16">
      <c r="A2" s="288" t="s">
        <v>97</v>
      </c>
      <c r="B2" s="288"/>
      <c r="C2" s="288"/>
      <c r="D2" s="288"/>
      <c r="E2" s="288"/>
      <c r="F2" s="288"/>
      <c r="G2" s="288"/>
      <c r="H2" s="288"/>
      <c r="I2" s="288"/>
      <c r="J2" s="288"/>
    </row>
    <row r="3" spans="1:10" ht="18">
      <c r="A3" s="327" t="str">
        <f>'Instructions_Notes to Preparer'!C8</f>
        <v>&lt;Client Name&gt;</v>
      </c>
      <c r="B3" s="327"/>
      <c r="C3" s="327"/>
      <c r="D3" s="327"/>
      <c r="E3" s="327"/>
      <c r="F3" s="327"/>
      <c r="G3" s="327"/>
      <c r="H3" s="327"/>
      <c r="I3" s="327"/>
      <c r="J3" s="327"/>
    </row>
    <row r="4" spans="1:10" ht="18">
      <c r="A4" s="327" t="s">
        <v>527</v>
      </c>
      <c r="B4" s="327"/>
      <c r="C4" s="327"/>
      <c r="D4" s="327"/>
      <c r="E4" s="327"/>
      <c r="F4" s="327"/>
      <c r="G4" s="327"/>
      <c r="H4" s="327"/>
      <c r="I4" s="327"/>
      <c r="J4" s="327"/>
    </row>
    <row r="5" spans="1:10" ht="18">
      <c r="A5" s="327" t="str">
        <f>SAMPLE_IGCE!C7</f>
        <v>(Enter Project Title and/or Description)</v>
      </c>
      <c r="B5" s="327"/>
      <c r="C5" s="327"/>
      <c r="D5" s="327"/>
      <c r="E5" s="327"/>
      <c r="F5" s="327"/>
      <c r="G5" s="327"/>
      <c r="H5" s="327"/>
      <c r="I5" s="327"/>
      <c r="J5" s="327"/>
    </row>
    <row r="6" spans="1:10" ht="18">
      <c r="A6" s="327" t="str">
        <f>SAMPLE_IGCE!G5</f>
        <v>(Enter NITAAC Number)</v>
      </c>
      <c r="B6" s="327"/>
      <c r="C6" s="327"/>
      <c r="D6" s="327"/>
      <c r="E6" s="327"/>
      <c r="F6" s="327"/>
      <c r="G6" s="327"/>
      <c r="H6" s="327"/>
      <c r="I6" s="327"/>
      <c r="J6" s="327"/>
    </row>
    <row r="7" spans="1:10">
      <c r="A7" s="328" t="s">
        <v>108</v>
      </c>
      <c r="B7" s="328"/>
      <c r="C7" s="328"/>
      <c r="D7" s="328"/>
      <c r="E7" s="329"/>
      <c r="F7" s="329"/>
      <c r="G7" s="329"/>
      <c r="H7" s="329"/>
      <c r="I7" s="329"/>
      <c r="J7" s="329"/>
    </row>
    <row r="8" spans="1:10" ht="26">
      <c r="A8" s="253" t="s">
        <v>519</v>
      </c>
      <c r="B8" s="253" t="s">
        <v>520</v>
      </c>
      <c r="C8" s="253" t="s">
        <v>521</v>
      </c>
      <c r="D8" s="253" t="s">
        <v>522</v>
      </c>
      <c r="E8" s="254" t="s">
        <v>518</v>
      </c>
      <c r="F8" s="253" t="s">
        <v>523</v>
      </c>
    </row>
    <row r="9" spans="1:10">
      <c r="A9" s="127" t="s">
        <v>114</v>
      </c>
      <c r="B9" s="127">
        <v>5</v>
      </c>
      <c r="C9" s="127">
        <v>3</v>
      </c>
      <c r="D9" s="127">
        <v>4</v>
      </c>
      <c r="E9" s="127">
        <f>'Basis of Estimate'!B26</f>
        <v>1572.5200000000002</v>
      </c>
      <c r="F9" s="128">
        <f>(B9*C9*E9)</f>
        <v>23587.800000000003</v>
      </c>
    </row>
    <row r="10" spans="1:10">
      <c r="A10" s="127" t="s">
        <v>115</v>
      </c>
      <c r="B10" s="127">
        <v>1</v>
      </c>
      <c r="C10" s="127">
        <v>1</v>
      </c>
      <c r="D10" s="127">
        <v>3</v>
      </c>
      <c r="E10" s="127">
        <f>'Basis of Estimate'!C26</f>
        <v>1526.41</v>
      </c>
      <c r="F10" s="128">
        <f t="shared" ref="F10:F18" si="0">(B10*C10*E10)</f>
        <v>1526.41</v>
      </c>
    </row>
    <row r="11" spans="1:10">
      <c r="A11" s="47"/>
      <c r="B11" s="47"/>
      <c r="C11" s="47"/>
      <c r="D11" s="47"/>
      <c r="E11" s="47"/>
      <c r="F11" s="46">
        <f t="shared" si="0"/>
        <v>0</v>
      </c>
    </row>
    <row r="12" spans="1:10">
      <c r="A12" s="47"/>
      <c r="B12" s="47"/>
      <c r="C12" s="47"/>
      <c r="D12" s="47"/>
      <c r="E12" s="47"/>
      <c r="F12" s="46">
        <f t="shared" si="0"/>
        <v>0</v>
      </c>
    </row>
    <row r="13" spans="1:10">
      <c r="A13" s="47"/>
      <c r="B13" s="47"/>
      <c r="C13" s="47"/>
      <c r="D13" s="47"/>
      <c r="E13" s="47"/>
      <c r="F13" s="46">
        <f t="shared" si="0"/>
        <v>0</v>
      </c>
    </row>
    <row r="14" spans="1:10">
      <c r="A14" s="47"/>
      <c r="B14" s="47"/>
      <c r="C14" s="47"/>
      <c r="D14" s="47"/>
      <c r="E14" s="47"/>
      <c r="F14" s="46">
        <f t="shared" si="0"/>
        <v>0</v>
      </c>
    </row>
    <row r="15" spans="1:10">
      <c r="A15" s="47"/>
      <c r="B15" s="47"/>
      <c r="C15" s="47"/>
      <c r="D15" s="47"/>
      <c r="E15" s="47"/>
      <c r="F15" s="46">
        <f t="shared" si="0"/>
        <v>0</v>
      </c>
    </row>
    <row r="16" spans="1:10">
      <c r="A16" s="47"/>
      <c r="B16" s="47"/>
      <c r="C16" s="47"/>
      <c r="D16" s="47"/>
      <c r="E16" s="47"/>
      <c r="F16" s="46">
        <f t="shared" si="0"/>
        <v>0</v>
      </c>
    </row>
    <row r="17" spans="1:8">
      <c r="A17" s="47"/>
      <c r="B17" s="47"/>
      <c r="C17" s="47"/>
      <c r="D17" s="47"/>
      <c r="E17" s="47"/>
      <c r="F17" s="46">
        <f t="shared" si="0"/>
        <v>0</v>
      </c>
    </row>
    <row r="18" spans="1:8">
      <c r="A18" s="47"/>
      <c r="B18" s="47"/>
      <c r="C18" s="47"/>
      <c r="D18" s="47"/>
      <c r="E18" s="47"/>
      <c r="F18" s="46">
        <f t="shared" si="0"/>
        <v>0</v>
      </c>
    </row>
    <row r="19" spans="1:8">
      <c r="A19" s="326"/>
      <c r="B19" s="326"/>
      <c r="C19" s="326"/>
      <c r="D19" s="326"/>
      <c r="E19" s="45" t="s">
        <v>13</v>
      </c>
      <c r="F19" s="181">
        <f>SUM(F9:F18)</f>
        <v>25114.210000000003</v>
      </c>
      <c r="H19" s="71"/>
    </row>
    <row r="20" spans="1:8" ht="16">
      <c r="A20" s="44"/>
    </row>
    <row r="22" spans="1:8">
      <c r="A22" s="40"/>
    </row>
    <row r="23" spans="1:8">
      <c r="A23" t="s">
        <v>76</v>
      </c>
    </row>
    <row r="25" spans="1:8">
      <c r="A25" s="42" t="s">
        <v>25</v>
      </c>
    </row>
    <row r="26" spans="1:8">
      <c r="A26" s="59" t="s">
        <v>24</v>
      </c>
      <c r="B26" s="58" t="s">
        <v>23</v>
      </c>
    </row>
    <row r="27" spans="1:8">
      <c r="A27" s="59" t="s">
        <v>27</v>
      </c>
      <c r="B27" s="58" t="s">
        <v>26</v>
      </c>
    </row>
    <row r="28" spans="1:8">
      <c r="A28" s="59" t="s">
        <v>66</v>
      </c>
      <c r="B28" s="72" t="s">
        <v>67</v>
      </c>
    </row>
    <row r="29" spans="1:8">
      <c r="B29" s="42" t="s">
        <v>360</v>
      </c>
    </row>
    <row r="30" spans="1:8">
      <c r="B30" t="s">
        <v>516</v>
      </c>
    </row>
    <row r="31" spans="1:8">
      <c r="B31" t="s">
        <v>354</v>
      </c>
    </row>
    <row r="33" spans="1:10" ht="16">
      <c r="A33" s="288" t="s">
        <v>98</v>
      </c>
      <c r="B33" s="288"/>
      <c r="C33" s="288"/>
      <c r="D33" s="288"/>
      <c r="E33" s="288"/>
      <c r="F33" s="288"/>
      <c r="G33" s="288"/>
      <c r="H33" s="288"/>
      <c r="I33" s="288"/>
      <c r="J33" s="288"/>
    </row>
    <row r="34" spans="1:10" ht="16">
      <c r="A34" s="288" t="s">
        <v>97</v>
      </c>
      <c r="B34" s="288"/>
      <c r="C34" s="288"/>
      <c r="D34" s="288"/>
      <c r="E34" s="288"/>
      <c r="F34" s="288"/>
      <c r="G34" s="288"/>
      <c r="H34" s="288"/>
      <c r="I34" s="288"/>
      <c r="J34" s="288"/>
    </row>
  </sheetData>
  <mergeCells count="12">
    <mergeCell ref="A34:J34"/>
    <mergeCell ref="A1:J1"/>
    <mergeCell ref="A2:J2"/>
    <mergeCell ref="A3:J3"/>
    <mergeCell ref="A4:J4"/>
    <mergeCell ref="A5:J5"/>
    <mergeCell ref="A6:J6"/>
    <mergeCell ref="A7:D7"/>
    <mergeCell ref="E7:G7"/>
    <mergeCell ref="H7:J7"/>
    <mergeCell ref="A19:D19"/>
    <mergeCell ref="A33:J33"/>
  </mergeCells>
  <hyperlinks>
    <hyperlink ref="B26" r:id="rId1"/>
    <hyperlink ref="B27" r:id="rId2"/>
    <hyperlink ref="B28"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33"/>
  <sheetViews>
    <sheetView topLeftCell="A4" workbookViewId="0">
      <selection activeCell="E10" sqref="E10"/>
    </sheetView>
  </sheetViews>
  <sheetFormatPr baseColWidth="10" defaultColWidth="8.83203125" defaultRowHeight="13"/>
  <cols>
    <col min="1" max="1" width="7.6640625" bestFit="1" customWidth="1"/>
    <col min="2" max="2" width="29.33203125" bestFit="1" customWidth="1"/>
    <col min="3" max="3" width="10.5" bestFit="1" customWidth="1"/>
    <col min="4" max="4" width="16" customWidth="1"/>
    <col min="5" max="5" width="21.1640625" bestFit="1" customWidth="1"/>
    <col min="7" max="7" width="12.5" customWidth="1"/>
    <col min="8" max="8" width="15" customWidth="1"/>
  </cols>
  <sheetData>
    <row r="1" spans="1:8" ht="16">
      <c r="A1" s="288" t="s">
        <v>98</v>
      </c>
      <c r="B1" s="288"/>
      <c r="C1" s="288"/>
      <c r="D1" s="288"/>
      <c r="E1" s="288"/>
      <c r="F1" s="288"/>
      <c r="G1" s="288"/>
      <c r="H1" s="288"/>
    </row>
    <row r="2" spans="1:8" ht="16">
      <c r="A2" s="288" t="s">
        <v>97</v>
      </c>
      <c r="B2" s="288"/>
      <c r="C2" s="288"/>
      <c r="D2" s="288"/>
      <c r="E2" s="288"/>
      <c r="F2" s="288"/>
      <c r="G2" s="288"/>
      <c r="H2" s="288"/>
    </row>
    <row r="3" spans="1:8" ht="18">
      <c r="A3" s="327" t="str">
        <f>'Instructions_Notes to Preparer'!C8</f>
        <v>&lt;Client Name&gt;</v>
      </c>
      <c r="B3" s="327"/>
      <c r="C3" s="327"/>
      <c r="D3" s="327"/>
      <c r="E3" s="327"/>
      <c r="F3" s="327"/>
      <c r="G3" s="327"/>
      <c r="H3" s="327"/>
    </row>
    <row r="4" spans="1:8" ht="18">
      <c r="A4" s="327" t="s">
        <v>15</v>
      </c>
      <c r="B4" s="327"/>
      <c r="C4" s="327"/>
      <c r="D4" s="327"/>
      <c r="E4" s="327"/>
      <c r="F4" s="327"/>
      <c r="G4" s="327"/>
      <c r="H4" s="327"/>
    </row>
    <row r="5" spans="1:8" ht="18">
      <c r="A5" s="327" t="str">
        <f>SAMPLE_IGCE!C7</f>
        <v>(Enter Project Title and/or Description)</v>
      </c>
      <c r="B5" s="327"/>
      <c r="C5" s="327"/>
      <c r="D5" s="327"/>
      <c r="E5" s="327"/>
      <c r="F5" s="327"/>
      <c r="G5" s="327"/>
      <c r="H5" s="327"/>
    </row>
    <row r="6" spans="1:8" ht="18">
      <c r="A6" s="327" t="str">
        <f>SAMPLE_IGCE!G5</f>
        <v>(Enter NITAAC Number)</v>
      </c>
      <c r="B6" s="327"/>
      <c r="C6" s="327"/>
      <c r="D6" s="327"/>
      <c r="E6" s="327"/>
      <c r="F6" s="327"/>
      <c r="G6" s="327"/>
      <c r="H6" s="327"/>
    </row>
    <row r="7" spans="1:8">
      <c r="A7" s="329"/>
      <c r="B7" s="329"/>
      <c r="C7" s="329"/>
      <c r="D7" s="329"/>
      <c r="E7" s="329"/>
      <c r="F7" s="329"/>
      <c r="G7" s="329"/>
      <c r="H7" s="48"/>
    </row>
    <row r="8" spans="1:8" ht="16">
      <c r="A8" s="49" t="s">
        <v>16</v>
      </c>
      <c r="B8" s="49" t="s">
        <v>17</v>
      </c>
      <c r="C8" s="49" t="s">
        <v>18</v>
      </c>
      <c r="D8" s="49" t="s">
        <v>19</v>
      </c>
      <c r="E8" s="49" t="s">
        <v>20</v>
      </c>
      <c r="F8" s="335" t="s">
        <v>60</v>
      </c>
      <c r="G8" s="336"/>
      <c r="H8" s="337"/>
    </row>
    <row r="9" spans="1:8">
      <c r="A9" s="51"/>
      <c r="B9" s="127" t="s">
        <v>59</v>
      </c>
      <c r="C9" s="127">
        <v>35</v>
      </c>
      <c r="D9" s="127">
        <v>20000</v>
      </c>
      <c r="E9" s="128">
        <f>C9*D9</f>
        <v>700000</v>
      </c>
      <c r="F9" s="338"/>
      <c r="G9" s="331"/>
      <c r="H9" s="332"/>
    </row>
    <row r="10" spans="1:8">
      <c r="A10" s="51"/>
      <c r="B10" s="51"/>
      <c r="C10" s="51"/>
      <c r="D10" s="51"/>
      <c r="E10" s="50">
        <f t="shared" ref="E10:E26" si="0">C10*D10</f>
        <v>0</v>
      </c>
      <c r="F10" s="330"/>
      <c r="G10" s="331"/>
      <c r="H10" s="332"/>
    </row>
    <row r="11" spans="1:8">
      <c r="A11" s="51"/>
      <c r="B11" s="51"/>
      <c r="C11" s="51"/>
      <c r="D11" s="51"/>
      <c r="E11" s="50">
        <f t="shared" si="0"/>
        <v>0</v>
      </c>
      <c r="F11" s="330"/>
      <c r="G11" s="331"/>
      <c r="H11" s="332"/>
    </row>
    <row r="12" spans="1:8">
      <c r="A12" s="51"/>
      <c r="B12" s="51"/>
      <c r="C12" s="51"/>
      <c r="D12" s="51"/>
      <c r="E12" s="50">
        <f t="shared" si="0"/>
        <v>0</v>
      </c>
      <c r="F12" s="330"/>
      <c r="G12" s="331"/>
      <c r="H12" s="332"/>
    </row>
    <row r="13" spans="1:8">
      <c r="A13" s="51"/>
      <c r="B13" s="51"/>
      <c r="C13" s="51"/>
      <c r="D13" s="51"/>
      <c r="E13" s="50">
        <f t="shared" si="0"/>
        <v>0</v>
      </c>
      <c r="F13" s="330"/>
      <c r="G13" s="331"/>
      <c r="H13" s="332"/>
    </row>
    <row r="14" spans="1:8">
      <c r="A14" s="51"/>
      <c r="B14" s="51"/>
      <c r="C14" s="51"/>
      <c r="D14" s="51"/>
      <c r="E14" s="50">
        <f t="shared" si="0"/>
        <v>0</v>
      </c>
      <c r="F14" s="330"/>
      <c r="G14" s="331"/>
      <c r="H14" s="332"/>
    </row>
    <row r="15" spans="1:8">
      <c r="A15" s="51"/>
      <c r="B15" s="51"/>
      <c r="C15" s="51"/>
      <c r="D15" s="51"/>
      <c r="E15" s="50">
        <f t="shared" si="0"/>
        <v>0</v>
      </c>
      <c r="F15" s="330"/>
      <c r="G15" s="331"/>
      <c r="H15" s="332"/>
    </row>
    <row r="16" spans="1:8">
      <c r="A16" s="51"/>
      <c r="B16" s="51"/>
      <c r="C16" s="51"/>
      <c r="D16" s="51"/>
      <c r="E16" s="50">
        <f t="shared" si="0"/>
        <v>0</v>
      </c>
      <c r="F16" s="330"/>
      <c r="G16" s="331"/>
      <c r="H16" s="332"/>
    </row>
    <row r="17" spans="1:8">
      <c r="A17" s="51"/>
      <c r="B17" s="51"/>
      <c r="C17" s="51"/>
      <c r="D17" s="51"/>
      <c r="E17" s="50">
        <f t="shared" si="0"/>
        <v>0</v>
      </c>
      <c r="F17" s="330"/>
      <c r="G17" s="331"/>
      <c r="H17" s="332"/>
    </row>
    <row r="18" spans="1:8">
      <c r="A18" s="51"/>
      <c r="B18" s="51"/>
      <c r="C18" s="51"/>
      <c r="D18" s="51"/>
      <c r="E18" s="50">
        <f t="shared" si="0"/>
        <v>0</v>
      </c>
      <c r="F18" s="330"/>
      <c r="G18" s="331"/>
      <c r="H18" s="332"/>
    </row>
    <row r="19" spans="1:8">
      <c r="A19" s="51"/>
      <c r="B19" s="51"/>
      <c r="C19" s="51"/>
      <c r="D19" s="51"/>
      <c r="E19" s="50">
        <f t="shared" si="0"/>
        <v>0</v>
      </c>
      <c r="F19" s="330"/>
      <c r="G19" s="331"/>
      <c r="H19" s="332"/>
    </row>
    <row r="20" spans="1:8">
      <c r="A20" s="51"/>
      <c r="B20" s="51"/>
      <c r="C20" s="51"/>
      <c r="D20" s="51"/>
      <c r="E20" s="50">
        <f t="shared" si="0"/>
        <v>0</v>
      </c>
      <c r="F20" s="330"/>
      <c r="G20" s="331"/>
      <c r="H20" s="332"/>
    </row>
    <row r="21" spans="1:8">
      <c r="A21" s="51"/>
      <c r="B21" s="51"/>
      <c r="C21" s="51"/>
      <c r="D21" s="51"/>
      <c r="E21" s="50">
        <f t="shared" si="0"/>
        <v>0</v>
      </c>
      <c r="F21" s="330"/>
      <c r="G21" s="331"/>
      <c r="H21" s="332"/>
    </row>
    <row r="22" spans="1:8">
      <c r="A22" s="51"/>
      <c r="B22" s="51"/>
      <c r="C22" s="51"/>
      <c r="D22" s="51"/>
      <c r="E22" s="50">
        <f t="shared" si="0"/>
        <v>0</v>
      </c>
      <c r="F22" s="330"/>
      <c r="G22" s="331"/>
      <c r="H22" s="332"/>
    </row>
    <row r="23" spans="1:8">
      <c r="A23" s="51"/>
      <c r="B23" s="51"/>
      <c r="C23" s="51"/>
      <c r="D23" s="51"/>
      <c r="E23" s="50">
        <f t="shared" si="0"/>
        <v>0</v>
      </c>
      <c r="F23" s="330"/>
      <c r="G23" s="331"/>
      <c r="H23" s="332"/>
    </row>
    <row r="24" spans="1:8">
      <c r="A24" s="51"/>
      <c r="B24" s="51"/>
      <c r="C24" s="51"/>
      <c r="D24" s="51"/>
      <c r="E24" s="50">
        <f t="shared" si="0"/>
        <v>0</v>
      </c>
      <c r="F24" s="330"/>
      <c r="G24" s="331"/>
      <c r="H24" s="332"/>
    </row>
    <row r="25" spans="1:8">
      <c r="A25" s="51"/>
      <c r="B25" s="51"/>
      <c r="C25" s="51"/>
      <c r="D25" s="51"/>
      <c r="E25" s="50">
        <f t="shared" si="0"/>
        <v>0</v>
      </c>
      <c r="F25" s="330"/>
      <c r="G25" s="331"/>
      <c r="H25" s="332"/>
    </row>
    <row r="26" spans="1:8">
      <c r="A26" s="51"/>
      <c r="B26" s="51"/>
      <c r="C26" s="51"/>
      <c r="D26" s="51"/>
      <c r="E26" s="50">
        <f t="shared" si="0"/>
        <v>0</v>
      </c>
      <c r="F26" s="330"/>
      <c r="G26" s="331"/>
      <c r="H26" s="332"/>
    </row>
    <row r="27" spans="1:8" ht="16">
      <c r="C27" s="333" t="s">
        <v>21</v>
      </c>
      <c r="D27" s="334"/>
      <c r="E27" s="128">
        <f>SUM(E9:E26)</f>
        <v>700000</v>
      </c>
    </row>
    <row r="30" spans="1:8">
      <c r="B30" t="s">
        <v>75</v>
      </c>
    </row>
    <row r="32" spans="1:8" ht="16">
      <c r="A32" s="288" t="s">
        <v>98</v>
      </c>
      <c r="B32" s="288"/>
      <c r="C32" s="288"/>
      <c r="D32" s="288"/>
      <c r="E32" s="288"/>
      <c r="F32" s="288"/>
      <c r="G32" s="288"/>
      <c r="H32" s="288"/>
    </row>
    <row r="33" spans="1:8" ht="16">
      <c r="A33" s="288" t="s">
        <v>97</v>
      </c>
      <c r="B33" s="288"/>
      <c r="C33" s="288"/>
      <c r="D33" s="288"/>
      <c r="E33" s="288"/>
      <c r="F33" s="288"/>
      <c r="G33" s="288"/>
      <c r="H33" s="288"/>
    </row>
  </sheetData>
  <mergeCells count="30">
    <mergeCell ref="F15:H15"/>
    <mergeCell ref="F16:H16"/>
    <mergeCell ref="F10:H10"/>
    <mergeCell ref="F11:H11"/>
    <mergeCell ref="F13:H13"/>
    <mergeCell ref="F14:H14"/>
    <mergeCell ref="A1:H1"/>
    <mergeCell ref="A2:H2"/>
    <mergeCell ref="F8:H8"/>
    <mergeCell ref="F9:H9"/>
    <mergeCell ref="F12:H12"/>
    <mergeCell ref="A3:H3"/>
    <mergeCell ref="A4:H4"/>
    <mergeCell ref="A5:H5"/>
    <mergeCell ref="A6:H6"/>
    <mergeCell ref="A7:D7"/>
    <mergeCell ref="E7:G7"/>
    <mergeCell ref="A32:H32"/>
    <mergeCell ref="A33:H33"/>
    <mergeCell ref="F24:H24"/>
    <mergeCell ref="F25:H25"/>
    <mergeCell ref="F26:H26"/>
    <mergeCell ref="C27:D27"/>
    <mergeCell ref="F23:H23"/>
    <mergeCell ref="F17:H17"/>
    <mergeCell ref="F18:H18"/>
    <mergeCell ref="F19:H19"/>
    <mergeCell ref="F20:H20"/>
    <mergeCell ref="F21:H21"/>
    <mergeCell ref="F22:H22"/>
  </mergeCells>
  <pageMargins left="0.7" right="0.7" top="0.75" bottom="0.75" header="0.3" footer="0.3"/>
  <pageSetup scale="74" orientation="landscape" r:id="rId1"/>
  <headerFooter>
    <oddFooter xml:space="preserve">&amp;L&amp;D
page&amp;P&amp;CHardware/Software Worksheet
&amp;F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sqref="A1:H1"/>
    </sheetView>
  </sheetViews>
  <sheetFormatPr baseColWidth="10" defaultColWidth="8.83203125" defaultRowHeight="13"/>
  <cols>
    <col min="1" max="1" width="7.6640625" bestFit="1" customWidth="1"/>
    <col min="2" max="2" width="29.33203125" bestFit="1" customWidth="1"/>
    <col min="3" max="3" width="10.5" bestFit="1" customWidth="1"/>
    <col min="4" max="4" width="16" customWidth="1"/>
    <col min="5" max="5" width="21.1640625" bestFit="1" customWidth="1"/>
    <col min="7" max="7" width="12.5" customWidth="1"/>
    <col min="8" max="8" width="15" customWidth="1"/>
  </cols>
  <sheetData>
    <row r="1" spans="1:8" ht="16">
      <c r="A1" s="288" t="s">
        <v>98</v>
      </c>
      <c r="B1" s="288"/>
      <c r="C1" s="288"/>
      <c r="D1" s="288"/>
      <c r="E1" s="288"/>
      <c r="F1" s="288"/>
      <c r="G1" s="288"/>
      <c r="H1" s="288"/>
    </row>
    <row r="2" spans="1:8" ht="16">
      <c r="A2" s="288" t="s">
        <v>97</v>
      </c>
      <c r="B2" s="288"/>
      <c r="C2" s="288"/>
      <c r="D2" s="288"/>
      <c r="E2" s="288"/>
      <c r="F2" s="288"/>
      <c r="G2" s="288"/>
      <c r="H2" s="288"/>
    </row>
    <row r="3" spans="1:8" ht="18">
      <c r="A3" s="327" t="str">
        <f>'Instructions_Notes to Preparer'!C8</f>
        <v>&lt;Client Name&gt;</v>
      </c>
      <c r="B3" s="327"/>
      <c r="C3" s="327"/>
      <c r="D3" s="327"/>
      <c r="E3" s="327"/>
      <c r="F3" s="327"/>
      <c r="G3" s="327"/>
      <c r="H3" s="327"/>
    </row>
    <row r="4" spans="1:8" ht="18">
      <c r="A4" s="327" t="s">
        <v>526</v>
      </c>
      <c r="B4" s="327"/>
      <c r="C4" s="327"/>
      <c r="D4" s="327"/>
      <c r="E4" s="327"/>
      <c r="F4" s="327"/>
      <c r="G4" s="327"/>
      <c r="H4" s="327"/>
    </row>
    <row r="5" spans="1:8" ht="18">
      <c r="A5" s="327" t="str">
        <f>SAMPLE_IGCE!C7</f>
        <v>(Enter Project Title and/or Description)</v>
      </c>
      <c r="B5" s="327"/>
      <c r="C5" s="327"/>
      <c r="D5" s="327"/>
      <c r="E5" s="327"/>
      <c r="F5" s="327"/>
      <c r="G5" s="327"/>
      <c r="H5" s="327"/>
    </row>
    <row r="6" spans="1:8" ht="18">
      <c r="A6" s="327" t="str">
        <f>SAMPLE_IGCE!G5</f>
        <v>(Enter NITAAC Number)</v>
      </c>
      <c r="B6" s="327"/>
      <c r="C6" s="327"/>
      <c r="D6" s="327"/>
      <c r="E6" s="327"/>
      <c r="F6" s="327"/>
      <c r="G6" s="327"/>
      <c r="H6" s="327"/>
    </row>
    <row r="7" spans="1:8">
      <c r="A7" s="329"/>
      <c r="B7" s="329"/>
      <c r="C7" s="329"/>
      <c r="D7" s="329"/>
      <c r="E7" s="329"/>
      <c r="F7" s="329"/>
      <c r="G7" s="329"/>
      <c r="H7" s="252"/>
    </row>
    <row r="8" spans="1:8" ht="16">
      <c r="A8" s="49" t="s">
        <v>16</v>
      </c>
      <c r="B8" s="49" t="s">
        <v>17</v>
      </c>
      <c r="C8" s="49" t="s">
        <v>18</v>
      </c>
      <c r="D8" s="49" t="s">
        <v>19</v>
      </c>
      <c r="E8" s="49" t="s">
        <v>20</v>
      </c>
      <c r="F8" s="335" t="s">
        <v>60</v>
      </c>
      <c r="G8" s="336"/>
      <c r="H8" s="337"/>
    </row>
    <row r="9" spans="1:8">
      <c r="A9" s="51"/>
      <c r="B9" s="127" t="s">
        <v>59</v>
      </c>
      <c r="C9" s="127">
        <v>35</v>
      </c>
      <c r="D9" s="127">
        <v>20000</v>
      </c>
      <c r="E9" s="128">
        <f>C9*D9</f>
        <v>700000</v>
      </c>
      <c r="F9" s="338"/>
      <c r="G9" s="331"/>
      <c r="H9" s="332"/>
    </row>
    <row r="10" spans="1:8">
      <c r="A10" s="51"/>
      <c r="B10" s="51"/>
      <c r="C10" s="51"/>
      <c r="D10" s="51"/>
      <c r="E10" s="50">
        <f t="shared" ref="E10:E26" si="0">C10*D10</f>
        <v>0</v>
      </c>
      <c r="F10" s="330"/>
      <c r="G10" s="331"/>
      <c r="H10" s="332"/>
    </row>
    <row r="11" spans="1:8">
      <c r="A11" s="51"/>
      <c r="B11" s="51"/>
      <c r="C11" s="51"/>
      <c r="D11" s="51"/>
      <c r="E11" s="50">
        <f t="shared" si="0"/>
        <v>0</v>
      </c>
      <c r="F11" s="330"/>
      <c r="G11" s="331"/>
      <c r="H11" s="332"/>
    </row>
    <row r="12" spans="1:8">
      <c r="A12" s="51"/>
      <c r="B12" s="51"/>
      <c r="C12" s="51"/>
      <c r="D12" s="51"/>
      <c r="E12" s="50">
        <f t="shared" si="0"/>
        <v>0</v>
      </c>
      <c r="F12" s="330"/>
      <c r="G12" s="331"/>
      <c r="H12" s="332"/>
    </row>
    <row r="13" spans="1:8">
      <c r="A13" s="51"/>
      <c r="B13" s="51"/>
      <c r="C13" s="51"/>
      <c r="D13" s="51"/>
      <c r="E13" s="50">
        <f t="shared" si="0"/>
        <v>0</v>
      </c>
      <c r="F13" s="330"/>
      <c r="G13" s="331"/>
      <c r="H13" s="332"/>
    </row>
    <row r="14" spans="1:8">
      <c r="A14" s="51"/>
      <c r="B14" s="51"/>
      <c r="C14" s="51"/>
      <c r="D14" s="51"/>
      <c r="E14" s="50">
        <f t="shared" si="0"/>
        <v>0</v>
      </c>
      <c r="F14" s="330"/>
      <c r="G14" s="331"/>
      <c r="H14" s="332"/>
    </row>
    <row r="15" spans="1:8">
      <c r="A15" s="51"/>
      <c r="B15" s="51"/>
      <c r="C15" s="51"/>
      <c r="D15" s="51"/>
      <c r="E15" s="50">
        <f t="shared" si="0"/>
        <v>0</v>
      </c>
      <c r="F15" s="330"/>
      <c r="G15" s="331"/>
      <c r="H15" s="332"/>
    </row>
    <row r="16" spans="1:8">
      <c r="A16" s="51"/>
      <c r="B16" s="51"/>
      <c r="C16" s="51"/>
      <c r="D16" s="51"/>
      <c r="E16" s="50">
        <f t="shared" si="0"/>
        <v>0</v>
      </c>
      <c r="F16" s="330"/>
      <c r="G16" s="331"/>
      <c r="H16" s="332"/>
    </row>
    <row r="17" spans="1:8">
      <c r="A17" s="51"/>
      <c r="B17" s="51"/>
      <c r="C17" s="51"/>
      <c r="D17" s="51"/>
      <c r="E17" s="50">
        <f t="shared" si="0"/>
        <v>0</v>
      </c>
      <c r="F17" s="330"/>
      <c r="G17" s="331"/>
      <c r="H17" s="332"/>
    </row>
    <row r="18" spans="1:8">
      <c r="A18" s="51"/>
      <c r="B18" s="51"/>
      <c r="C18" s="51"/>
      <c r="D18" s="51"/>
      <c r="E18" s="50">
        <f t="shared" si="0"/>
        <v>0</v>
      </c>
      <c r="F18" s="330"/>
      <c r="G18" s="331"/>
      <c r="H18" s="332"/>
    </row>
    <row r="19" spans="1:8">
      <c r="A19" s="51"/>
      <c r="B19" s="51"/>
      <c r="C19" s="51"/>
      <c r="D19" s="51"/>
      <c r="E19" s="50">
        <f t="shared" si="0"/>
        <v>0</v>
      </c>
      <c r="F19" s="330"/>
      <c r="G19" s="331"/>
      <c r="H19" s="332"/>
    </row>
    <row r="20" spans="1:8">
      <c r="A20" s="51"/>
      <c r="B20" s="51"/>
      <c r="C20" s="51"/>
      <c r="D20" s="51"/>
      <c r="E20" s="50">
        <f t="shared" si="0"/>
        <v>0</v>
      </c>
      <c r="F20" s="330"/>
      <c r="G20" s="331"/>
      <c r="H20" s="332"/>
    </row>
    <row r="21" spans="1:8">
      <c r="A21" s="51"/>
      <c r="B21" s="51"/>
      <c r="C21" s="51"/>
      <c r="D21" s="51"/>
      <c r="E21" s="50">
        <f t="shared" si="0"/>
        <v>0</v>
      </c>
      <c r="F21" s="330"/>
      <c r="G21" s="331"/>
      <c r="H21" s="332"/>
    </row>
    <row r="22" spans="1:8">
      <c r="A22" s="51"/>
      <c r="B22" s="51"/>
      <c r="C22" s="51"/>
      <c r="D22" s="51"/>
      <c r="E22" s="50">
        <f t="shared" si="0"/>
        <v>0</v>
      </c>
      <c r="F22" s="330"/>
      <c r="G22" s="331"/>
      <c r="H22" s="332"/>
    </row>
    <row r="23" spans="1:8">
      <c r="A23" s="51"/>
      <c r="B23" s="51"/>
      <c r="C23" s="51"/>
      <c r="D23" s="51"/>
      <c r="E23" s="50">
        <f t="shared" si="0"/>
        <v>0</v>
      </c>
      <c r="F23" s="330"/>
      <c r="G23" s="331"/>
      <c r="H23" s="332"/>
    </row>
    <row r="24" spans="1:8">
      <c r="A24" s="51"/>
      <c r="B24" s="51"/>
      <c r="C24" s="51"/>
      <c r="D24" s="51"/>
      <c r="E24" s="50">
        <f t="shared" si="0"/>
        <v>0</v>
      </c>
      <c r="F24" s="330"/>
      <c r="G24" s="331"/>
      <c r="H24" s="332"/>
    </row>
    <row r="25" spans="1:8">
      <c r="A25" s="51"/>
      <c r="B25" s="51"/>
      <c r="C25" s="51"/>
      <c r="D25" s="51"/>
      <c r="E25" s="50">
        <f t="shared" si="0"/>
        <v>0</v>
      </c>
      <c r="F25" s="330"/>
      <c r="G25" s="331"/>
      <c r="H25" s="332"/>
    </row>
    <row r="26" spans="1:8">
      <c r="A26" s="51"/>
      <c r="B26" s="51"/>
      <c r="C26" s="51"/>
      <c r="D26" s="51"/>
      <c r="E26" s="50">
        <f t="shared" si="0"/>
        <v>0</v>
      </c>
      <c r="F26" s="330"/>
      <c r="G26" s="331"/>
      <c r="H26" s="332"/>
    </row>
    <row r="27" spans="1:8" ht="16">
      <c r="C27" s="333" t="s">
        <v>21</v>
      </c>
      <c r="D27" s="334"/>
      <c r="E27" s="128">
        <f>SUM(E9:E26)</f>
        <v>700000</v>
      </c>
    </row>
    <row r="30" spans="1:8">
      <c r="B30" t="s">
        <v>75</v>
      </c>
    </row>
    <row r="32" spans="1:8" ht="16">
      <c r="A32" s="288" t="s">
        <v>98</v>
      </c>
      <c r="B32" s="288"/>
      <c r="C32" s="288"/>
      <c r="D32" s="288"/>
      <c r="E32" s="288"/>
      <c r="F32" s="288"/>
      <c r="G32" s="288"/>
      <c r="H32" s="288"/>
    </row>
    <row r="33" spans="1:8" ht="16">
      <c r="A33" s="288" t="s">
        <v>97</v>
      </c>
      <c r="B33" s="288"/>
      <c r="C33" s="288"/>
      <c r="D33" s="288"/>
      <c r="E33" s="288"/>
      <c r="F33" s="288"/>
      <c r="G33" s="288"/>
      <c r="H33" s="288"/>
    </row>
  </sheetData>
  <mergeCells count="30">
    <mergeCell ref="A6:H6"/>
    <mergeCell ref="A1:H1"/>
    <mergeCell ref="A2:H2"/>
    <mergeCell ref="A3:H3"/>
    <mergeCell ref="A4:H4"/>
    <mergeCell ref="A5:H5"/>
    <mergeCell ref="F17:H17"/>
    <mergeCell ref="A7:D7"/>
    <mergeCell ref="E7:G7"/>
    <mergeCell ref="F8:H8"/>
    <mergeCell ref="F9:H9"/>
    <mergeCell ref="F10:H10"/>
    <mergeCell ref="F11:H11"/>
    <mergeCell ref="F12:H12"/>
    <mergeCell ref="F13:H13"/>
    <mergeCell ref="F14:H14"/>
    <mergeCell ref="F15:H15"/>
    <mergeCell ref="F16:H16"/>
    <mergeCell ref="A33:H33"/>
    <mergeCell ref="F18:H18"/>
    <mergeCell ref="F19:H19"/>
    <mergeCell ref="F20:H20"/>
    <mergeCell ref="F21:H21"/>
    <mergeCell ref="F22:H22"/>
    <mergeCell ref="F23:H23"/>
    <mergeCell ref="F24:H24"/>
    <mergeCell ref="F25:H25"/>
    <mergeCell ref="F26:H26"/>
    <mergeCell ref="C27:D27"/>
    <mergeCell ref="A32:H3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opLeftCell="A10" workbookViewId="0">
      <selection activeCell="E25" sqref="E25"/>
    </sheetView>
  </sheetViews>
  <sheetFormatPr baseColWidth="10" defaultColWidth="8.83203125" defaultRowHeight="13"/>
  <cols>
    <col min="1" max="1" width="28.1640625" customWidth="1"/>
    <col min="2" max="2" width="14.6640625" bestFit="1" customWidth="1"/>
    <col min="3" max="3" width="12.5" customWidth="1"/>
    <col min="4" max="4" width="10.1640625" customWidth="1"/>
    <col min="7" max="7" width="12.5" customWidth="1"/>
    <col min="8" max="8" width="15" customWidth="1"/>
    <col min="9" max="9" width="14.33203125" customWidth="1"/>
    <col min="10" max="10" width="22.83203125" customWidth="1"/>
  </cols>
  <sheetData>
    <row r="1" spans="1:10" ht="16">
      <c r="A1" s="288" t="s">
        <v>98</v>
      </c>
      <c r="B1" s="288"/>
      <c r="C1" s="288"/>
      <c r="D1" s="288"/>
      <c r="E1" s="288"/>
      <c r="F1" s="288"/>
      <c r="G1" s="288"/>
      <c r="H1" s="288"/>
      <c r="I1" s="288"/>
      <c r="J1" s="288"/>
    </row>
    <row r="2" spans="1:10" ht="16">
      <c r="A2" s="288" t="s">
        <v>97</v>
      </c>
      <c r="B2" s="288"/>
      <c r="C2" s="288"/>
      <c r="D2" s="288"/>
      <c r="E2" s="288"/>
      <c r="F2" s="288"/>
      <c r="G2" s="288"/>
      <c r="H2" s="288"/>
      <c r="I2" s="288"/>
      <c r="J2" s="288"/>
    </row>
    <row r="3" spans="1:10" ht="18">
      <c r="A3" s="327" t="str">
        <f>'Instructions_Notes to Preparer'!C8</f>
        <v>&lt;Client Name&gt;</v>
      </c>
      <c r="B3" s="327"/>
      <c r="C3" s="327"/>
      <c r="D3" s="327"/>
      <c r="E3" s="327"/>
      <c r="F3" s="327"/>
      <c r="G3" s="327"/>
      <c r="H3" s="327"/>
      <c r="I3" s="327"/>
      <c r="J3" s="327"/>
    </row>
    <row r="4" spans="1:10" ht="18">
      <c r="A4" s="327" t="s">
        <v>385</v>
      </c>
      <c r="B4" s="327"/>
      <c r="C4" s="327"/>
      <c r="D4" s="327"/>
      <c r="E4" s="327"/>
      <c r="F4" s="327"/>
      <c r="G4" s="327"/>
      <c r="H4" s="327"/>
      <c r="I4" s="327"/>
      <c r="J4" s="327"/>
    </row>
    <row r="5" spans="1:10" ht="18">
      <c r="A5" s="327" t="str">
        <f>SAMPLE_IGCE!C7</f>
        <v>(Enter Project Title and/or Description)</v>
      </c>
      <c r="B5" s="327"/>
      <c r="C5" s="327"/>
      <c r="D5" s="327"/>
      <c r="E5" s="327"/>
      <c r="F5" s="327"/>
      <c r="G5" s="327"/>
      <c r="H5" s="327"/>
      <c r="I5" s="327"/>
      <c r="J5" s="327"/>
    </row>
    <row r="6" spans="1:10" ht="19" thickBot="1">
      <c r="A6" s="327" t="str">
        <f>SAMPLE_IGCE!G5</f>
        <v>(Enter NITAAC Number)</v>
      </c>
      <c r="B6" s="327"/>
      <c r="C6" s="327"/>
      <c r="D6" s="327"/>
      <c r="E6" s="327"/>
      <c r="F6" s="327"/>
      <c r="G6" s="327"/>
      <c r="H6" s="327"/>
      <c r="I6" s="327"/>
      <c r="J6" s="327"/>
    </row>
    <row r="7" spans="1:10" ht="16">
      <c r="A7" s="52"/>
      <c r="B7" s="39"/>
      <c r="C7" s="39"/>
      <c r="D7" s="39"/>
      <c r="E7" s="39"/>
      <c r="F7" s="39"/>
      <c r="G7" s="39"/>
      <c r="H7" s="39"/>
      <c r="I7" s="39"/>
      <c r="J7" s="53"/>
    </row>
    <row r="8" spans="1:10">
      <c r="A8" s="123" t="s">
        <v>78</v>
      </c>
      <c r="B8" s="55"/>
      <c r="C8" s="55"/>
      <c r="D8" s="55"/>
      <c r="E8" s="55"/>
      <c r="F8" s="55"/>
      <c r="G8" s="55"/>
      <c r="H8" s="55"/>
      <c r="I8" s="55"/>
      <c r="J8" s="56"/>
    </row>
    <row r="9" spans="1:10">
      <c r="A9" s="54"/>
      <c r="B9" s="55"/>
      <c r="C9" s="55"/>
      <c r="D9" s="55"/>
      <c r="E9" s="55"/>
      <c r="F9" s="55"/>
      <c r="G9" s="55"/>
      <c r="H9" s="55"/>
      <c r="I9" s="55"/>
      <c r="J9" s="56"/>
    </row>
    <row r="10" spans="1:10">
      <c r="A10" s="259" t="s">
        <v>99</v>
      </c>
      <c r="B10" s="55"/>
      <c r="C10" s="55"/>
      <c r="D10" s="55"/>
      <c r="E10" s="55"/>
      <c r="F10" s="55"/>
      <c r="G10" s="55"/>
      <c r="H10" s="55"/>
      <c r="I10" s="55"/>
      <c r="J10" s="56"/>
    </row>
    <row r="11" spans="1:10">
      <c r="A11" s="60" t="s">
        <v>528</v>
      </c>
      <c r="B11" s="55"/>
      <c r="C11" s="55"/>
      <c r="D11" s="55"/>
      <c r="E11" s="55"/>
      <c r="F11" s="55"/>
      <c r="G11" s="55"/>
      <c r="H11" s="55"/>
      <c r="I11" s="55"/>
      <c r="J11" s="56"/>
    </row>
    <row r="12" spans="1:10">
      <c r="A12" s="60" t="s">
        <v>103</v>
      </c>
      <c r="B12" s="55"/>
      <c r="C12" s="55"/>
      <c r="D12" s="55"/>
      <c r="E12" s="55"/>
      <c r="F12" s="55"/>
      <c r="G12" s="55"/>
      <c r="H12" s="55"/>
      <c r="I12" s="55"/>
      <c r="J12" s="56"/>
    </row>
    <row r="13" spans="1:10">
      <c r="A13" s="60" t="s">
        <v>510</v>
      </c>
      <c r="B13" s="55"/>
      <c r="C13" s="55"/>
      <c r="D13" s="55"/>
      <c r="E13" s="55"/>
      <c r="F13" s="55"/>
      <c r="G13" s="55"/>
      <c r="H13" s="55"/>
      <c r="I13" s="55"/>
      <c r="J13" s="56"/>
    </row>
    <row r="14" spans="1:10">
      <c r="A14" s="60" t="s">
        <v>352</v>
      </c>
      <c r="B14" s="55"/>
      <c r="C14" s="55"/>
      <c r="D14" s="55"/>
      <c r="E14" s="55"/>
      <c r="F14" s="55"/>
      <c r="G14" s="55"/>
      <c r="H14" s="55"/>
      <c r="I14" s="55"/>
      <c r="J14" s="56"/>
    </row>
    <row r="15" spans="1:10">
      <c r="A15" s="54"/>
      <c r="B15" s="55"/>
      <c r="C15" s="55"/>
      <c r="D15" s="55"/>
      <c r="E15" s="55"/>
      <c r="F15" s="55"/>
      <c r="G15" s="55"/>
      <c r="H15" s="55"/>
      <c r="I15" s="55"/>
      <c r="J15" s="56"/>
    </row>
    <row r="16" spans="1:10">
      <c r="A16" s="259" t="s">
        <v>100</v>
      </c>
      <c r="B16" s="55"/>
      <c r="C16" s="55"/>
      <c r="D16" s="55"/>
      <c r="E16" s="55"/>
      <c r="F16" s="55"/>
      <c r="G16" s="55"/>
      <c r="H16" s="55"/>
      <c r="I16" s="55"/>
      <c r="J16" s="56"/>
    </row>
    <row r="17" spans="1:10">
      <c r="A17" s="124" t="s">
        <v>102</v>
      </c>
      <c r="B17" s="55"/>
      <c r="C17" s="55"/>
      <c r="D17" s="55"/>
      <c r="E17" s="55"/>
      <c r="F17" s="55"/>
      <c r="G17" s="55"/>
      <c r="H17" s="55"/>
      <c r="I17" s="55"/>
      <c r="J17" s="56"/>
    </row>
    <row r="18" spans="1:10">
      <c r="A18" s="54"/>
      <c r="B18" s="55"/>
      <c r="C18" s="55"/>
      <c r="D18" s="55"/>
      <c r="E18" s="55"/>
      <c r="F18" s="55"/>
      <c r="G18" s="55"/>
      <c r="H18" s="55"/>
      <c r="I18" s="55"/>
      <c r="J18" s="56"/>
    </row>
    <row r="19" spans="1:10">
      <c r="A19" s="259" t="s">
        <v>101</v>
      </c>
      <c r="B19" s="55"/>
      <c r="C19" s="55"/>
      <c r="D19" s="55"/>
      <c r="E19" s="55"/>
      <c r="F19" s="55"/>
      <c r="G19" s="55"/>
      <c r="H19" s="55"/>
      <c r="I19" s="55"/>
      <c r="J19" s="56"/>
    </row>
    <row r="20" spans="1:10">
      <c r="A20" s="121" t="s">
        <v>116</v>
      </c>
      <c r="B20" s="120"/>
      <c r="C20" s="120"/>
      <c r="D20" s="120"/>
      <c r="E20" s="120"/>
      <c r="F20" s="120"/>
      <c r="G20" s="55"/>
      <c r="H20" s="55"/>
      <c r="I20" s="55"/>
      <c r="J20" s="56"/>
    </row>
    <row r="21" spans="1:10">
      <c r="A21" s="54"/>
      <c r="B21" s="55"/>
      <c r="C21" s="55"/>
      <c r="D21" s="55"/>
      <c r="E21" s="55"/>
      <c r="F21" s="55"/>
      <c r="G21" s="55"/>
      <c r="H21" s="55"/>
      <c r="I21" s="55"/>
      <c r="J21" s="56"/>
    </row>
    <row r="22" spans="1:10">
      <c r="A22" s="54"/>
      <c r="B22" s="182" t="s">
        <v>114</v>
      </c>
      <c r="C22" s="125" t="s">
        <v>115</v>
      </c>
      <c r="D22" s="55"/>
      <c r="E22" s="55"/>
      <c r="F22" s="55"/>
      <c r="G22" s="55"/>
      <c r="H22" s="55"/>
      <c r="I22" s="55"/>
      <c r="J22" s="56"/>
    </row>
    <row r="23" spans="1:10">
      <c r="A23" s="183" t="s">
        <v>117</v>
      </c>
      <c r="B23" s="182">
        <v>367.24</v>
      </c>
      <c r="C23" s="125">
        <v>362.47</v>
      </c>
      <c r="D23" s="55"/>
      <c r="E23" s="55"/>
      <c r="F23" s="55"/>
      <c r="G23" s="55"/>
      <c r="H23" s="55"/>
      <c r="I23" s="55"/>
      <c r="J23" s="56"/>
    </row>
    <row r="24" spans="1:10">
      <c r="A24" s="183" t="s">
        <v>118</v>
      </c>
      <c r="B24" s="182">
        <f>29.99*4</f>
        <v>119.96</v>
      </c>
      <c r="C24" s="125">
        <f>56.98*3</f>
        <v>170.94</v>
      </c>
      <c r="D24" s="55"/>
      <c r="E24" s="55"/>
      <c r="F24" s="55"/>
      <c r="G24" s="55"/>
      <c r="H24" s="55"/>
      <c r="I24" s="55"/>
      <c r="J24" s="56"/>
    </row>
    <row r="25" spans="1:10" ht="14" thickBot="1">
      <c r="A25" s="185" t="s">
        <v>119</v>
      </c>
      <c r="B25" s="184">
        <f>(200.33+71)*4</f>
        <v>1085.3200000000002</v>
      </c>
      <c r="C25" s="126">
        <f>(260+71)*3</f>
        <v>993</v>
      </c>
      <c r="D25" s="55"/>
      <c r="E25" s="55"/>
      <c r="F25" s="55"/>
      <c r="G25" s="55"/>
      <c r="H25" s="55"/>
      <c r="I25" s="55"/>
      <c r="J25" s="56"/>
    </row>
    <row r="26" spans="1:10" ht="14" thickTop="1">
      <c r="A26" s="122" t="s">
        <v>120</v>
      </c>
      <c r="B26" s="182">
        <f>SUM(B23:B25)</f>
        <v>1572.5200000000002</v>
      </c>
      <c r="C26" s="125">
        <f>SUM(C23:C25)</f>
        <v>1526.41</v>
      </c>
      <c r="D26" s="55"/>
      <c r="E26" s="55"/>
      <c r="F26" s="55"/>
      <c r="G26" s="55"/>
      <c r="H26" s="55"/>
      <c r="I26" s="55"/>
      <c r="J26" s="56"/>
    </row>
    <row r="27" spans="1:10">
      <c r="A27" s="54"/>
      <c r="B27" s="55"/>
      <c r="C27" s="55"/>
      <c r="D27" s="55"/>
      <c r="E27" s="55"/>
      <c r="F27" s="55"/>
      <c r="G27" s="55"/>
      <c r="H27" s="55"/>
      <c r="I27" s="55"/>
      <c r="J27" s="56"/>
    </row>
    <row r="28" spans="1:10">
      <c r="A28" s="259" t="s">
        <v>529</v>
      </c>
      <c r="B28" s="55"/>
      <c r="C28" s="55"/>
      <c r="D28" s="55"/>
      <c r="E28" s="55"/>
      <c r="F28" s="55"/>
      <c r="G28" s="55"/>
      <c r="H28" s="55"/>
      <c r="I28" s="55"/>
      <c r="J28" s="56"/>
    </row>
    <row r="29" spans="1:10">
      <c r="A29" s="121" t="s">
        <v>530</v>
      </c>
      <c r="B29" s="257">
        <v>6.4999999999999997E-3</v>
      </c>
      <c r="C29" s="120"/>
      <c r="D29" s="120"/>
      <c r="E29" s="120"/>
      <c r="F29" s="120"/>
      <c r="G29" s="55"/>
      <c r="H29" s="55"/>
      <c r="I29" s="55"/>
      <c r="J29" s="56"/>
    </row>
    <row r="30" spans="1:10">
      <c r="A30" s="60" t="s">
        <v>531</v>
      </c>
      <c r="B30" s="258">
        <v>5.4999999999999997E-3</v>
      </c>
      <c r="C30" s="55"/>
      <c r="D30" s="55"/>
      <c r="E30" s="55"/>
      <c r="F30" s="55"/>
      <c r="G30" s="55"/>
      <c r="H30" s="55"/>
      <c r="I30" s="55"/>
      <c r="J30" s="56"/>
    </row>
    <row r="31" spans="1:10">
      <c r="A31" s="54"/>
      <c r="B31" s="55"/>
      <c r="C31" s="55"/>
      <c r="D31" s="55"/>
      <c r="E31" s="55"/>
      <c r="F31" s="55"/>
      <c r="G31" s="55"/>
      <c r="H31" s="55"/>
      <c r="I31" s="55"/>
      <c r="J31" s="56"/>
    </row>
    <row r="32" spans="1:10">
      <c r="A32" s="54"/>
      <c r="B32" s="55"/>
      <c r="C32" s="55"/>
      <c r="D32" s="55"/>
      <c r="E32" s="55"/>
      <c r="F32" s="55"/>
      <c r="G32" s="55"/>
      <c r="H32" s="55"/>
      <c r="I32" s="55"/>
      <c r="J32" s="56"/>
    </row>
    <row r="33" spans="1:10">
      <c r="A33" s="54"/>
      <c r="B33" s="55"/>
      <c r="C33" s="55"/>
      <c r="D33" s="55"/>
      <c r="E33" s="55"/>
      <c r="F33" s="55"/>
      <c r="G33" s="55"/>
      <c r="H33" s="55"/>
      <c r="I33" s="55"/>
      <c r="J33" s="56"/>
    </row>
    <row r="34" spans="1:10">
      <c r="A34" s="54"/>
      <c r="B34" s="55"/>
      <c r="C34" s="55"/>
      <c r="D34" s="55"/>
      <c r="E34" s="55"/>
      <c r="F34" s="55"/>
      <c r="G34" s="55"/>
      <c r="H34" s="55"/>
      <c r="I34" s="55"/>
      <c r="J34" s="56"/>
    </row>
    <row r="35" spans="1:10">
      <c r="A35" s="54"/>
      <c r="B35" s="55"/>
      <c r="C35" s="55"/>
      <c r="D35" s="55"/>
      <c r="E35" s="55"/>
      <c r="F35" s="55"/>
      <c r="G35" s="55"/>
      <c r="H35" s="55"/>
      <c r="I35" s="55"/>
      <c r="J35" s="56"/>
    </row>
    <row r="36" spans="1:10">
      <c r="A36" s="54"/>
      <c r="B36" s="55"/>
      <c r="C36" s="55"/>
      <c r="D36" s="55"/>
      <c r="E36" s="55"/>
      <c r="F36" s="55"/>
      <c r="G36" s="55"/>
      <c r="H36" s="55"/>
      <c r="I36" s="55"/>
      <c r="J36" s="56"/>
    </row>
    <row r="37" spans="1:10">
      <c r="A37" s="54"/>
      <c r="B37" s="55"/>
      <c r="C37" s="55"/>
      <c r="D37" s="55"/>
      <c r="E37" s="55"/>
      <c r="F37" s="55"/>
      <c r="G37" s="55"/>
      <c r="H37" s="55"/>
      <c r="I37" s="55"/>
      <c r="J37" s="56"/>
    </row>
    <row r="38" spans="1:10">
      <c r="A38" s="54"/>
      <c r="B38" s="55"/>
      <c r="C38" s="55"/>
      <c r="D38" s="55"/>
      <c r="E38" s="55"/>
      <c r="F38" s="55"/>
      <c r="G38" s="55"/>
      <c r="H38" s="55"/>
      <c r="I38" s="55"/>
      <c r="J38" s="56"/>
    </row>
    <row r="39" spans="1:10">
      <c r="A39" s="54"/>
      <c r="B39" s="55"/>
      <c r="C39" s="55"/>
      <c r="D39" s="55"/>
      <c r="E39" s="55"/>
      <c r="F39" s="55"/>
      <c r="G39" s="55"/>
      <c r="H39" s="55"/>
      <c r="I39" s="55"/>
      <c r="J39" s="56"/>
    </row>
    <row r="40" spans="1:10">
      <c r="A40" s="54"/>
      <c r="B40" s="55"/>
      <c r="C40" s="55"/>
      <c r="D40" s="55"/>
      <c r="E40" s="55"/>
      <c r="F40" s="55"/>
      <c r="G40" s="55"/>
      <c r="H40" s="55"/>
      <c r="I40" s="55"/>
      <c r="J40" s="56"/>
    </row>
    <row r="41" spans="1:10">
      <c r="A41" s="54"/>
      <c r="B41" s="55"/>
      <c r="C41" s="55"/>
      <c r="D41" s="55"/>
      <c r="E41" s="55"/>
      <c r="F41" s="55"/>
      <c r="G41" s="55"/>
      <c r="H41" s="55"/>
      <c r="I41" s="55"/>
      <c r="J41" s="56"/>
    </row>
    <row r="42" spans="1:10" ht="14" thickBot="1">
      <c r="A42" s="57"/>
      <c r="B42" s="41"/>
      <c r="C42" s="41"/>
      <c r="D42" s="41"/>
      <c r="E42" s="41"/>
      <c r="F42" s="41"/>
      <c r="G42" s="41"/>
      <c r="H42" s="41"/>
      <c r="I42" s="41"/>
      <c r="J42" s="43"/>
    </row>
    <row r="44" spans="1:10" ht="16">
      <c r="A44" s="288" t="s">
        <v>98</v>
      </c>
      <c r="B44" s="288"/>
      <c r="C44" s="288"/>
      <c r="D44" s="288"/>
      <c r="E44" s="288"/>
      <c r="F44" s="288"/>
      <c r="G44" s="288"/>
      <c r="H44" s="288"/>
      <c r="I44" s="288"/>
      <c r="J44" s="288"/>
    </row>
    <row r="45" spans="1:10" ht="16">
      <c r="A45" s="288" t="s">
        <v>97</v>
      </c>
      <c r="B45" s="288"/>
      <c r="C45" s="288"/>
      <c r="D45" s="288"/>
      <c r="E45" s="288"/>
      <c r="F45" s="288"/>
      <c r="G45" s="288"/>
      <c r="H45" s="288"/>
      <c r="I45" s="288"/>
      <c r="J45" s="288"/>
    </row>
  </sheetData>
  <mergeCells count="8">
    <mergeCell ref="A1:J1"/>
    <mergeCell ref="A2:J2"/>
    <mergeCell ref="A44:J44"/>
    <mergeCell ref="A45:J45"/>
    <mergeCell ref="A3:J3"/>
    <mergeCell ref="A4:J4"/>
    <mergeCell ref="A5:J5"/>
    <mergeCell ref="A6:J6"/>
  </mergeCells>
  <pageMargins left="0.7" right="0.7" top="0.75" bottom="0.75" header="0.3" footer="0.3"/>
  <pageSetup scale="84" orientation="landscape" r:id="rId1"/>
  <headerFooter>
    <oddFooter xml:space="preserve">&amp;L&amp;D
page&amp;P&amp;CAssumptions/Groundrules
&amp;F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1"/>
  <sheetViews>
    <sheetView topLeftCell="A127" workbookViewId="0">
      <selection activeCell="E143" sqref="E143"/>
    </sheetView>
  </sheetViews>
  <sheetFormatPr baseColWidth="10" defaultColWidth="9.1640625" defaultRowHeight="13"/>
  <cols>
    <col min="1" max="1" width="48.1640625" style="240" bestFit="1" customWidth="1"/>
    <col min="2" max="2" width="25.5" style="240" customWidth="1"/>
    <col min="3" max="3" width="22.6640625" style="240" customWidth="1"/>
    <col min="4" max="16384" width="9.1640625" style="240"/>
  </cols>
  <sheetData>
    <row r="1" spans="1:20" s="61" customFormat="1">
      <c r="A1" s="63"/>
      <c r="B1" s="63"/>
      <c r="C1" s="63"/>
      <c r="D1" s="63"/>
      <c r="F1" s="63"/>
      <c r="G1"/>
      <c r="H1"/>
      <c r="I1"/>
      <c r="J1"/>
      <c r="K1"/>
      <c r="L1"/>
      <c r="M1"/>
      <c r="N1"/>
      <c r="O1"/>
      <c r="P1"/>
      <c r="Q1"/>
      <c r="R1"/>
      <c r="S1"/>
      <c r="T1"/>
    </row>
    <row r="2" spans="1:20" s="61" customFormat="1">
      <c r="A2" s="63"/>
      <c r="B2" s="63"/>
      <c r="C2" s="63"/>
      <c r="D2" s="63"/>
      <c r="F2" s="63"/>
      <c r="G2"/>
      <c r="H2"/>
      <c r="I2"/>
      <c r="J2"/>
      <c r="K2"/>
      <c r="L2"/>
      <c r="M2"/>
      <c r="N2"/>
      <c r="O2"/>
      <c r="P2"/>
      <c r="Q2"/>
      <c r="R2"/>
      <c r="S2"/>
      <c r="T2"/>
    </row>
    <row r="3" spans="1:20" s="61" customFormat="1" ht="16">
      <c r="A3" s="288" t="s">
        <v>98</v>
      </c>
      <c r="B3" s="288"/>
      <c r="C3" s="288"/>
      <c r="D3" s="288"/>
      <c r="E3" s="288"/>
      <c r="F3" s="251"/>
      <c r="G3" s="251"/>
      <c r="H3" s="251"/>
      <c r="I3" s="251"/>
      <c r="J3" s="251"/>
      <c r="K3" s="251"/>
      <c r="L3" s="251"/>
      <c r="M3" s="251"/>
      <c r="N3" s="251"/>
      <c r="O3" s="251"/>
      <c r="P3" s="251"/>
      <c r="Q3" s="251"/>
      <c r="R3" s="251"/>
      <c r="S3" s="251"/>
      <c r="T3" s="251"/>
    </row>
    <row r="4" spans="1:20" s="61" customFormat="1" ht="16">
      <c r="A4" s="288" t="s">
        <v>97</v>
      </c>
      <c r="B4" s="288"/>
      <c r="C4" s="288"/>
      <c r="D4" s="288"/>
      <c r="E4" s="288"/>
      <c r="F4" s="251"/>
      <c r="G4" s="251"/>
      <c r="H4" s="251"/>
      <c r="I4" s="251"/>
      <c r="J4" s="251"/>
      <c r="K4" s="251"/>
      <c r="L4" s="251"/>
      <c r="M4" s="251"/>
      <c r="N4" s="251"/>
      <c r="O4" s="251"/>
      <c r="P4" s="251"/>
      <c r="Q4" s="251"/>
      <c r="R4" s="251"/>
      <c r="S4" s="251"/>
      <c r="T4" s="251"/>
    </row>
    <row r="5" spans="1:20" s="61" customFormat="1" ht="16">
      <c r="A5" s="234"/>
      <c r="B5" s="234"/>
      <c r="C5" s="234"/>
      <c r="D5" s="234"/>
      <c r="E5" s="234"/>
      <c r="F5" s="251"/>
      <c r="G5" s="251"/>
      <c r="H5" s="251"/>
      <c r="I5" s="251"/>
      <c r="J5" s="251"/>
      <c r="K5" s="251"/>
      <c r="L5" s="251"/>
      <c r="M5" s="251"/>
      <c r="N5" s="251"/>
      <c r="O5" s="251"/>
      <c r="P5" s="251"/>
      <c r="Q5" s="251"/>
      <c r="R5" s="251"/>
      <c r="S5" s="251"/>
      <c r="T5" s="251"/>
    </row>
    <row r="6" spans="1:20" ht="30">
      <c r="A6" s="238" t="s">
        <v>386</v>
      </c>
      <c r="B6" s="239" t="s">
        <v>387</v>
      </c>
      <c r="C6" s="239" t="s">
        <v>511</v>
      </c>
      <c r="E6" t="s">
        <v>512</v>
      </c>
    </row>
    <row r="7" spans="1:20">
      <c r="A7" s="241" t="s">
        <v>388</v>
      </c>
      <c r="B7" s="242">
        <v>34.848198493023631</v>
      </c>
      <c r="C7" s="242">
        <v>39.678333333333335</v>
      </c>
      <c r="E7" s="242">
        <f>AVERAGE(B7:C7)</f>
        <v>37.263265913178486</v>
      </c>
    </row>
    <row r="8" spans="1:20">
      <c r="A8" s="241" t="s">
        <v>389</v>
      </c>
      <c r="B8" s="242">
        <v>43.587204176348941</v>
      </c>
      <c r="C8" s="242">
        <v>49.486296296296274</v>
      </c>
      <c r="E8" s="242">
        <f t="shared" ref="E8:E71" si="0">AVERAGE(B8:C8)</f>
        <v>46.536750236322604</v>
      </c>
    </row>
    <row r="9" spans="1:20">
      <c r="A9" s="241" t="s">
        <v>390</v>
      </c>
      <c r="B9" s="242">
        <v>75.177224395746023</v>
      </c>
      <c r="C9" s="242">
        <v>85.127037037037027</v>
      </c>
      <c r="E9" s="242">
        <f t="shared" si="0"/>
        <v>80.152130716391525</v>
      </c>
    </row>
    <row r="10" spans="1:20">
      <c r="A10" s="241" t="s">
        <v>391</v>
      </c>
      <c r="B10" s="242">
        <v>95.247633811828763</v>
      </c>
      <c r="C10" s="242">
        <v>108.3838888888889</v>
      </c>
      <c r="E10" s="242">
        <f t="shared" si="0"/>
        <v>101.81576135035883</v>
      </c>
    </row>
    <row r="11" spans="1:20">
      <c r="A11" s="241" t="s">
        <v>392</v>
      </c>
      <c r="B11" s="242">
        <v>56.717568806077239</v>
      </c>
      <c r="C11" s="242">
        <v>64.822962962962961</v>
      </c>
      <c r="E11" s="242">
        <f t="shared" si="0"/>
        <v>60.7702658845201</v>
      </c>
    </row>
    <row r="12" spans="1:20">
      <c r="A12" s="241" t="s">
        <v>393</v>
      </c>
      <c r="B12" s="242">
        <v>74.849672353830002</v>
      </c>
      <c r="C12" s="242">
        <v>85.065370370370388</v>
      </c>
      <c r="E12" s="242">
        <f t="shared" si="0"/>
        <v>79.957521362100195</v>
      </c>
    </row>
    <row r="13" spans="1:20">
      <c r="A13" s="241" t="s">
        <v>394</v>
      </c>
      <c r="B13" s="242">
        <v>82.218385648120787</v>
      </c>
      <c r="C13" s="242">
        <v>93.518888888888867</v>
      </c>
      <c r="E13" s="242">
        <f t="shared" si="0"/>
        <v>87.868637268504827</v>
      </c>
    </row>
    <row r="14" spans="1:20">
      <c r="A14" s="241" t="s">
        <v>395</v>
      </c>
      <c r="B14" s="242">
        <v>96.243054340940333</v>
      </c>
      <c r="C14" s="242">
        <v>109.58296296296295</v>
      </c>
      <c r="E14" s="242">
        <f t="shared" si="0"/>
        <v>102.91300865195164</v>
      </c>
    </row>
    <row r="15" spans="1:20">
      <c r="A15" s="243" t="s">
        <v>396</v>
      </c>
      <c r="B15" s="242">
        <v>101.71644973937167</v>
      </c>
      <c r="C15" s="242">
        <v>114.69962962962963</v>
      </c>
      <c r="E15" s="242">
        <f t="shared" si="0"/>
        <v>108.20803968450065</v>
      </c>
    </row>
    <row r="16" spans="1:20">
      <c r="A16" s="241" t="s">
        <v>397</v>
      </c>
      <c r="B16" s="242">
        <v>65.656526001939199</v>
      </c>
      <c r="C16" s="242">
        <v>74.075555555555582</v>
      </c>
      <c r="E16" s="242">
        <f t="shared" si="0"/>
        <v>69.86604077874739</v>
      </c>
    </row>
    <row r="17" spans="1:5">
      <c r="A17" s="243" t="s">
        <v>398</v>
      </c>
      <c r="B17" s="242">
        <v>82.740216348977981</v>
      </c>
      <c r="C17" s="242">
        <v>93.565555555555548</v>
      </c>
      <c r="E17" s="242">
        <f t="shared" si="0"/>
        <v>88.152885952266757</v>
      </c>
    </row>
    <row r="18" spans="1:5">
      <c r="A18" s="241" t="s">
        <v>399</v>
      </c>
      <c r="B18" s="242">
        <v>104.85359647902126</v>
      </c>
      <c r="C18" s="242">
        <v>118.9688888888889</v>
      </c>
      <c r="E18" s="242">
        <f t="shared" si="0"/>
        <v>111.91124268395508</v>
      </c>
    </row>
    <row r="19" spans="1:5">
      <c r="A19" s="241" t="s">
        <v>400</v>
      </c>
      <c r="B19" s="242">
        <v>80.096899085407244</v>
      </c>
      <c r="C19" s="242">
        <v>90.473703703703663</v>
      </c>
      <c r="E19" s="242">
        <f t="shared" si="0"/>
        <v>85.285301394555461</v>
      </c>
    </row>
    <row r="20" spans="1:5">
      <c r="A20" s="241" t="s">
        <v>401</v>
      </c>
      <c r="B20" s="242">
        <v>103.08346762255918</v>
      </c>
      <c r="C20" s="242">
        <v>116.11999999999995</v>
      </c>
      <c r="E20" s="242">
        <f t="shared" si="0"/>
        <v>109.60173381127956</v>
      </c>
    </row>
    <row r="21" spans="1:5">
      <c r="A21" s="241" t="s">
        <v>402</v>
      </c>
      <c r="B21" s="242">
        <v>130.49209191535576</v>
      </c>
      <c r="C21" s="242">
        <v>146.93296296296296</v>
      </c>
      <c r="E21" s="242">
        <f t="shared" si="0"/>
        <v>138.71252743915937</v>
      </c>
    </row>
    <row r="22" spans="1:5">
      <c r="A22" s="243" t="s">
        <v>403</v>
      </c>
      <c r="B22" s="242">
        <v>142.99411194387778</v>
      </c>
      <c r="C22" s="242">
        <v>160.63018518518516</v>
      </c>
      <c r="E22" s="242">
        <f t="shared" si="0"/>
        <v>151.81214856453147</v>
      </c>
    </row>
    <row r="23" spans="1:5">
      <c r="A23" s="241" t="s">
        <v>404</v>
      </c>
      <c r="B23" s="242">
        <v>70.249991903462899</v>
      </c>
      <c r="C23" s="242">
        <v>79.745555555555555</v>
      </c>
      <c r="E23" s="242">
        <f t="shared" si="0"/>
        <v>74.99777372950922</v>
      </c>
    </row>
    <row r="24" spans="1:5">
      <c r="A24" s="243" t="s">
        <v>405</v>
      </c>
      <c r="B24" s="242">
        <v>97.803636158662187</v>
      </c>
      <c r="C24" s="242">
        <v>110.71962962962964</v>
      </c>
      <c r="E24" s="242">
        <f t="shared" si="0"/>
        <v>104.26163289414592</v>
      </c>
    </row>
    <row r="25" spans="1:5">
      <c r="A25" s="241" t="s">
        <v>406</v>
      </c>
      <c r="B25" s="242">
        <v>73.75377441655165</v>
      </c>
      <c r="C25" s="242">
        <v>83.728518518518484</v>
      </c>
      <c r="E25" s="242">
        <f t="shared" si="0"/>
        <v>78.74114646753506</v>
      </c>
    </row>
    <row r="26" spans="1:5">
      <c r="A26" s="241" t="s">
        <v>162</v>
      </c>
      <c r="B26" s="242">
        <v>71.33153799802993</v>
      </c>
      <c r="C26" s="242">
        <v>80.725925925925949</v>
      </c>
      <c r="E26" s="242">
        <f t="shared" si="0"/>
        <v>76.02873196197794</v>
      </c>
    </row>
    <row r="27" spans="1:5">
      <c r="A27" s="241" t="s">
        <v>407</v>
      </c>
      <c r="B27" s="242">
        <v>50.208447074481718</v>
      </c>
      <c r="C27" s="242">
        <v>57.404814814814848</v>
      </c>
      <c r="E27" s="242">
        <f t="shared" si="0"/>
        <v>53.806630944648283</v>
      </c>
    </row>
    <row r="28" spans="1:5">
      <c r="A28" s="241" t="s">
        <v>166</v>
      </c>
      <c r="B28" s="242">
        <v>120.35079184243362</v>
      </c>
      <c r="C28" s="242">
        <v>136.60611111111112</v>
      </c>
      <c r="E28" s="242">
        <f t="shared" si="0"/>
        <v>128.47845147677236</v>
      </c>
    </row>
    <row r="29" spans="1:5">
      <c r="A29" s="243" t="s">
        <v>408</v>
      </c>
      <c r="B29" s="242">
        <v>73.692620797073914</v>
      </c>
      <c r="C29" s="242">
        <v>83.392407407407418</v>
      </c>
      <c r="E29" s="242">
        <f t="shared" si="0"/>
        <v>78.542514102240659</v>
      </c>
    </row>
    <row r="30" spans="1:5">
      <c r="A30" s="241" t="s">
        <v>409</v>
      </c>
      <c r="B30" s="242">
        <v>93.628647386144678</v>
      </c>
      <c r="C30" s="242">
        <v>106.37296296296296</v>
      </c>
      <c r="E30" s="242">
        <f t="shared" si="0"/>
        <v>100.00080517455382</v>
      </c>
    </row>
    <row r="31" spans="1:5">
      <c r="A31" s="243" t="s">
        <v>410</v>
      </c>
      <c r="B31" s="242">
        <v>118.64459019350959</v>
      </c>
      <c r="C31" s="242">
        <v>134.1151851851852</v>
      </c>
      <c r="E31" s="242">
        <f t="shared" si="0"/>
        <v>126.37988768934738</v>
      </c>
    </row>
    <row r="32" spans="1:5">
      <c r="A32" s="241" t="s">
        <v>411</v>
      </c>
      <c r="B32" s="242">
        <v>78.875803226290799</v>
      </c>
      <c r="C32" s="242">
        <v>89.853148148148165</v>
      </c>
      <c r="E32" s="242">
        <f t="shared" si="0"/>
        <v>84.364475687219482</v>
      </c>
    </row>
    <row r="33" spans="1:5">
      <c r="A33" s="243" t="s">
        <v>412</v>
      </c>
      <c r="B33" s="242">
        <v>103.29780115835173</v>
      </c>
      <c r="C33" s="242">
        <v>117.99388888888895</v>
      </c>
      <c r="E33" s="242">
        <f t="shared" si="0"/>
        <v>110.64584502362034</v>
      </c>
    </row>
    <row r="34" spans="1:5">
      <c r="A34" s="241" t="s">
        <v>413</v>
      </c>
      <c r="B34" s="242">
        <v>60.973217308466332</v>
      </c>
      <c r="C34" s="242">
        <v>69.484999999999999</v>
      </c>
      <c r="E34" s="242">
        <f t="shared" si="0"/>
        <v>65.229108654233158</v>
      </c>
    </row>
    <row r="35" spans="1:5">
      <c r="A35" s="241" t="s">
        <v>171</v>
      </c>
      <c r="B35" s="242">
        <v>78.433488735093192</v>
      </c>
      <c r="C35" s="242">
        <v>88.943703703703719</v>
      </c>
      <c r="E35" s="242">
        <f t="shared" si="0"/>
        <v>83.688596219398448</v>
      </c>
    </row>
    <row r="36" spans="1:5">
      <c r="A36" s="241" t="s">
        <v>414</v>
      </c>
      <c r="B36" s="242">
        <v>59.390570032689119</v>
      </c>
      <c r="C36" s="242">
        <v>67.626296296296303</v>
      </c>
      <c r="E36" s="242">
        <f t="shared" si="0"/>
        <v>63.508433164492715</v>
      </c>
    </row>
    <row r="37" spans="1:5">
      <c r="A37" s="241" t="s">
        <v>415</v>
      </c>
      <c r="B37" s="242">
        <v>75.11579936904208</v>
      </c>
      <c r="C37" s="242">
        <v>85.194444444444457</v>
      </c>
      <c r="E37" s="242">
        <f t="shared" si="0"/>
        <v>80.155121906743261</v>
      </c>
    </row>
    <row r="38" spans="1:5">
      <c r="A38" s="241" t="s">
        <v>416</v>
      </c>
      <c r="B38" s="242">
        <v>31.907233969353065</v>
      </c>
      <c r="C38" s="242">
        <v>36.489074074074075</v>
      </c>
      <c r="E38" s="242">
        <f t="shared" si="0"/>
        <v>34.19815402171357</v>
      </c>
    </row>
    <row r="39" spans="1:5">
      <c r="A39" s="241" t="s">
        <v>417</v>
      </c>
      <c r="B39" s="242">
        <v>86.928526931928047</v>
      </c>
      <c r="C39" s="242">
        <v>98.883148148148152</v>
      </c>
      <c r="E39" s="242">
        <f t="shared" si="0"/>
        <v>92.905837540038107</v>
      </c>
    </row>
    <row r="40" spans="1:5">
      <c r="A40" s="241" t="s">
        <v>418</v>
      </c>
      <c r="B40" s="242">
        <v>65.604698840731345</v>
      </c>
      <c r="C40" s="242">
        <v>74.589814814814844</v>
      </c>
      <c r="E40" s="242">
        <f t="shared" si="0"/>
        <v>70.097256827773094</v>
      </c>
    </row>
    <row r="41" spans="1:5">
      <c r="A41" s="241" t="s">
        <v>419</v>
      </c>
      <c r="B41" s="242">
        <v>81.846151057770058</v>
      </c>
      <c r="C41" s="242">
        <v>93.162407407407414</v>
      </c>
      <c r="E41" s="242">
        <f t="shared" si="0"/>
        <v>87.504279232588743</v>
      </c>
    </row>
    <row r="42" spans="1:5">
      <c r="A42" s="241" t="s">
        <v>420</v>
      </c>
      <c r="B42" s="242">
        <v>88.003239954871461</v>
      </c>
      <c r="C42" s="242">
        <v>100.19851851851851</v>
      </c>
      <c r="E42" s="242">
        <f t="shared" si="0"/>
        <v>94.100879236694993</v>
      </c>
    </row>
    <row r="43" spans="1:5">
      <c r="A43" s="241" t="s">
        <v>421</v>
      </c>
      <c r="B43" s="242">
        <v>81.126129823842135</v>
      </c>
      <c r="C43" s="242">
        <v>92.845370370370361</v>
      </c>
      <c r="E43" s="242">
        <f t="shared" si="0"/>
        <v>86.985750097106248</v>
      </c>
    </row>
    <row r="44" spans="1:5">
      <c r="A44" s="241" t="s">
        <v>31</v>
      </c>
      <c r="B44" s="242">
        <v>85.677656173141287</v>
      </c>
      <c r="C44" s="242">
        <v>97.896666666666647</v>
      </c>
      <c r="E44" s="242">
        <f t="shared" si="0"/>
        <v>91.787161419903967</v>
      </c>
    </row>
    <row r="45" spans="1:5">
      <c r="A45" s="241" t="s">
        <v>422</v>
      </c>
      <c r="B45" s="242">
        <v>63.430998180307974</v>
      </c>
      <c r="C45" s="242">
        <v>72.127962962962954</v>
      </c>
      <c r="E45" s="242">
        <f t="shared" si="0"/>
        <v>67.77948057163546</v>
      </c>
    </row>
    <row r="46" spans="1:5">
      <c r="A46" s="241" t="s">
        <v>423</v>
      </c>
      <c r="B46" s="242">
        <v>84.495500788629911</v>
      </c>
      <c r="C46" s="242">
        <v>95.684259259259221</v>
      </c>
      <c r="E46" s="242">
        <f t="shared" si="0"/>
        <v>90.089880023944573</v>
      </c>
    </row>
    <row r="47" spans="1:5">
      <c r="A47" s="243" t="s">
        <v>424</v>
      </c>
      <c r="B47" s="242">
        <v>105.84923635948969</v>
      </c>
      <c r="C47" s="242">
        <v>119.74759259259264</v>
      </c>
      <c r="E47" s="242">
        <f t="shared" si="0"/>
        <v>112.79841447604116</v>
      </c>
    </row>
    <row r="48" spans="1:5">
      <c r="A48" s="241" t="s">
        <v>425</v>
      </c>
      <c r="B48" s="242">
        <v>61.325088788345681</v>
      </c>
      <c r="C48" s="242">
        <v>69.57925925925926</v>
      </c>
      <c r="E48" s="242">
        <f t="shared" si="0"/>
        <v>65.452174023802471</v>
      </c>
    </row>
    <row r="49" spans="1:5">
      <c r="A49" s="241" t="s">
        <v>426</v>
      </c>
      <c r="B49" s="242">
        <v>79.44876345510356</v>
      </c>
      <c r="C49" s="242">
        <v>90.652222222222221</v>
      </c>
      <c r="E49" s="242">
        <f t="shared" si="0"/>
        <v>85.05049283866289</v>
      </c>
    </row>
    <row r="50" spans="1:5">
      <c r="A50" s="243" t="s">
        <v>427</v>
      </c>
      <c r="B50" s="242">
        <v>97.776890802727152</v>
      </c>
      <c r="C50" s="242">
        <v>111.05018518518517</v>
      </c>
      <c r="E50" s="242">
        <f t="shared" si="0"/>
        <v>104.41353799395617</v>
      </c>
    </row>
    <row r="51" spans="1:5">
      <c r="A51" s="241" t="s">
        <v>189</v>
      </c>
      <c r="B51" s="242">
        <v>92.516550411428668</v>
      </c>
      <c r="C51" s="242">
        <v>104.53481481481487</v>
      </c>
      <c r="E51" s="242">
        <f t="shared" si="0"/>
        <v>98.525682613121774</v>
      </c>
    </row>
    <row r="52" spans="1:5">
      <c r="A52" s="241" t="s">
        <v>428</v>
      </c>
      <c r="B52" s="242">
        <v>48.857631404080983</v>
      </c>
      <c r="C52" s="242">
        <v>55.476111111111102</v>
      </c>
      <c r="E52" s="242">
        <f t="shared" si="0"/>
        <v>52.166871257596043</v>
      </c>
    </row>
    <row r="53" spans="1:5">
      <c r="A53" s="241" t="s">
        <v>429</v>
      </c>
      <c r="B53" s="242">
        <v>38.198591763154909</v>
      </c>
      <c r="C53" s="242">
        <v>43.448888888888874</v>
      </c>
      <c r="E53" s="242">
        <f t="shared" si="0"/>
        <v>40.823740326021891</v>
      </c>
    </row>
    <row r="54" spans="1:5">
      <c r="A54" s="241" t="s">
        <v>430</v>
      </c>
      <c r="B54" s="242">
        <v>61.292957034561866</v>
      </c>
      <c r="C54" s="242">
        <v>69.531481481481492</v>
      </c>
      <c r="E54" s="242">
        <f t="shared" si="0"/>
        <v>65.412219258021679</v>
      </c>
    </row>
    <row r="55" spans="1:5">
      <c r="A55" s="241" t="s">
        <v>431</v>
      </c>
      <c r="B55" s="242">
        <v>41.993598350666034</v>
      </c>
      <c r="C55" s="242">
        <v>47.7462962962963</v>
      </c>
      <c r="E55" s="242">
        <f t="shared" si="0"/>
        <v>44.869947323481171</v>
      </c>
    </row>
    <row r="56" spans="1:5">
      <c r="A56" s="241" t="s">
        <v>432</v>
      </c>
      <c r="B56" s="242">
        <v>52.040950929056223</v>
      </c>
      <c r="C56" s="242">
        <v>58.802962962962951</v>
      </c>
      <c r="E56" s="242">
        <f t="shared" si="0"/>
        <v>55.421956946009587</v>
      </c>
    </row>
    <row r="57" spans="1:5">
      <c r="A57" s="241" t="s">
        <v>433</v>
      </c>
      <c r="B57" s="242">
        <v>33.316908337729728</v>
      </c>
      <c r="C57" s="242">
        <v>37.836666666666666</v>
      </c>
      <c r="E57" s="242">
        <f t="shared" si="0"/>
        <v>35.576787502198201</v>
      </c>
    </row>
    <row r="58" spans="1:5">
      <c r="A58" s="241" t="s">
        <v>434</v>
      </c>
      <c r="B58" s="242">
        <v>75.909607771800779</v>
      </c>
      <c r="C58" s="242">
        <v>86.486111111111114</v>
      </c>
      <c r="E58" s="242">
        <f t="shared" si="0"/>
        <v>81.197859441455947</v>
      </c>
    </row>
    <row r="59" spans="1:5">
      <c r="A59" s="241" t="s">
        <v>435</v>
      </c>
      <c r="B59" s="242">
        <v>44.811492910718414</v>
      </c>
      <c r="C59" s="242">
        <v>51.153703703703698</v>
      </c>
      <c r="E59" s="242">
        <f t="shared" si="0"/>
        <v>47.982598307211056</v>
      </c>
    </row>
    <row r="60" spans="1:5">
      <c r="A60" s="241" t="s">
        <v>436</v>
      </c>
      <c r="B60" s="242">
        <v>112.39343597007573</v>
      </c>
      <c r="C60" s="242">
        <v>127.19740740740738</v>
      </c>
      <c r="E60" s="242">
        <f t="shared" si="0"/>
        <v>119.79542168874156</v>
      </c>
    </row>
    <row r="61" spans="1:5">
      <c r="A61" s="241" t="s">
        <v>205</v>
      </c>
      <c r="B61" s="242">
        <v>76.302921425746177</v>
      </c>
      <c r="C61" s="242">
        <v>87.331851851851837</v>
      </c>
      <c r="E61" s="242">
        <f t="shared" si="0"/>
        <v>81.817386638799007</v>
      </c>
    </row>
    <row r="62" spans="1:5">
      <c r="A62" s="241" t="s">
        <v>437</v>
      </c>
      <c r="B62" s="242">
        <v>76.701419095229966</v>
      </c>
      <c r="C62" s="242">
        <v>87.126851851851882</v>
      </c>
      <c r="E62" s="242">
        <f t="shared" si="0"/>
        <v>81.914135473540924</v>
      </c>
    </row>
    <row r="63" spans="1:5">
      <c r="A63" s="241" t="s">
        <v>438</v>
      </c>
      <c r="B63" s="242">
        <v>73.774607048006899</v>
      </c>
      <c r="C63" s="242">
        <v>83.479074074074092</v>
      </c>
      <c r="E63" s="242">
        <f t="shared" si="0"/>
        <v>78.626840561040495</v>
      </c>
    </row>
    <row r="64" spans="1:5">
      <c r="A64" s="241" t="s">
        <v>439</v>
      </c>
      <c r="B64" s="242">
        <v>97.504982243521027</v>
      </c>
      <c r="C64" s="242">
        <v>110.80074074074074</v>
      </c>
      <c r="E64" s="242">
        <f t="shared" si="0"/>
        <v>104.15286149213088</v>
      </c>
    </row>
    <row r="65" spans="1:5">
      <c r="A65" s="241" t="s">
        <v>440</v>
      </c>
      <c r="B65" s="242">
        <v>28.724236808951218</v>
      </c>
      <c r="C65" s="242">
        <v>32.669814814814806</v>
      </c>
      <c r="E65" s="242">
        <f t="shared" si="0"/>
        <v>30.697025811883012</v>
      </c>
    </row>
    <row r="66" spans="1:5">
      <c r="A66" s="241" t="s">
        <v>441</v>
      </c>
      <c r="B66" s="242">
        <v>34.120482682785912</v>
      </c>
      <c r="C66" s="242">
        <v>38.840185185185177</v>
      </c>
      <c r="E66" s="242">
        <f t="shared" si="0"/>
        <v>36.480333933985548</v>
      </c>
    </row>
    <row r="67" spans="1:5">
      <c r="A67" s="241" t="s">
        <v>442</v>
      </c>
      <c r="B67" s="242">
        <v>41.194772653903186</v>
      </c>
      <c r="C67" s="242">
        <v>46.862407407407417</v>
      </c>
      <c r="E67" s="242">
        <f t="shared" si="0"/>
        <v>44.028590030655302</v>
      </c>
    </row>
    <row r="68" spans="1:5">
      <c r="A68" s="241" t="s">
        <v>443</v>
      </c>
      <c r="B68" s="242">
        <v>88.301718466125649</v>
      </c>
      <c r="C68" s="242">
        <v>99.77500000000002</v>
      </c>
      <c r="E68" s="242">
        <f t="shared" si="0"/>
        <v>94.038359233062835</v>
      </c>
    </row>
    <row r="69" spans="1:5">
      <c r="A69" s="241" t="s">
        <v>444</v>
      </c>
      <c r="B69" s="242">
        <v>76.930571570431241</v>
      </c>
      <c r="C69" s="242">
        <v>87.422222222222231</v>
      </c>
      <c r="E69" s="242">
        <f t="shared" si="0"/>
        <v>82.176396896326736</v>
      </c>
    </row>
    <row r="70" spans="1:5">
      <c r="A70" s="241" t="s">
        <v>445</v>
      </c>
      <c r="B70" s="242">
        <v>60.048140006543271</v>
      </c>
      <c r="C70" s="242">
        <v>68.482407407407408</v>
      </c>
      <c r="E70" s="242">
        <f t="shared" si="0"/>
        <v>64.265273706975336</v>
      </c>
    </row>
    <row r="71" spans="1:5">
      <c r="A71" s="241" t="s">
        <v>446</v>
      </c>
      <c r="B71" s="242">
        <v>53.86863405776807</v>
      </c>
      <c r="C71" s="242">
        <v>61.641111111111101</v>
      </c>
      <c r="E71" s="242">
        <f t="shared" si="0"/>
        <v>57.754872584439582</v>
      </c>
    </row>
    <row r="72" spans="1:5">
      <c r="A72" s="241" t="s">
        <v>447</v>
      </c>
      <c r="B72" s="242">
        <v>49.864109235847657</v>
      </c>
      <c r="C72" s="242">
        <v>56.856296296296293</v>
      </c>
      <c r="E72" s="242">
        <f t="shared" ref="E72:E135" si="1">AVERAGE(B72:C72)</f>
        <v>53.360202766071978</v>
      </c>
    </row>
    <row r="73" spans="1:5">
      <c r="A73" s="241" t="s">
        <v>448</v>
      </c>
      <c r="B73" s="242">
        <v>62.855154075815108</v>
      </c>
      <c r="C73" s="242">
        <v>71.467037037037031</v>
      </c>
      <c r="E73" s="242">
        <f t="shared" si="1"/>
        <v>67.161095556426062</v>
      </c>
    </row>
    <row r="74" spans="1:5">
      <c r="A74" s="241" t="s">
        <v>449</v>
      </c>
      <c r="B74" s="242">
        <v>70.296024937206923</v>
      </c>
      <c r="C74" s="242">
        <v>80.062407407407406</v>
      </c>
      <c r="E74" s="242">
        <f t="shared" si="1"/>
        <v>75.179216172307164</v>
      </c>
    </row>
    <row r="75" spans="1:5">
      <c r="A75" s="241" t="s">
        <v>219</v>
      </c>
      <c r="B75" s="242">
        <v>80.376846431567259</v>
      </c>
      <c r="C75" s="242">
        <v>91.205370370370375</v>
      </c>
      <c r="E75" s="242">
        <f t="shared" si="1"/>
        <v>85.791108400968824</v>
      </c>
    </row>
    <row r="76" spans="1:5">
      <c r="A76" s="241" t="s">
        <v>220</v>
      </c>
      <c r="B76" s="242">
        <v>52.647298528320391</v>
      </c>
      <c r="C76" s="242">
        <v>59.897407407407393</v>
      </c>
      <c r="E76" s="242">
        <f t="shared" si="1"/>
        <v>56.272352967863895</v>
      </c>
    </row>
    <row r="77" spans="1:5">
      <c r="A77" s="241" t="s">
        <v>450</v>
      </c>
      <c r="B77" s="242">
        <v>46.776441440130213</v>
      </c>
      <c r="C77" s="242">
        <v>53.423703703703694</v>
      </c>
      <c r="E77" s="242">
        <f t="shared" si="1"/>
        <v>50.100072571916954</v>
      </c>
    </row>
    <row r="78" spans="1:5">
      <c r="A78" s="241" t="s">
        <v>451</v>
      </c>
      <c r="B78" s="242">
        <v>60.504010029404036</v>
      </c>
      <c r="C78" s="242">
        <v>68.71296296296299</v>
      </c>
      <c r="E78" s="242">
        <f t="shared" si="1"/>
        <v>64.608486496183517</v>
      </c>
    </row>
    <row r="79" spans="1:5">
      <c r="A79" s="241" t="s">
        <v>452</v>
      </c>
      <c r="B79" s="242">
        <v>75.15335204442593</v>
      </c>
      <c r="C79" s="242">
        <v>85.321296296296325</v>
      </c>
      <c r="E79" s="242">
        <f t="shared" si="1"/>
        <v>80.23732417036112</v>
      </c>
    </row>
    <row r="80" spans="1:5">
      <c r="A80" s="241" t="s">
        <v>453</v>
      </c>
      <c r="B80" s="242">
        <v>119.03301513514504</v>
      </c>
      <c r="C80" s="242">
        <v>133.51277777777781</v>
      </c>
      <c r="E80" s="242">
        <f t="shared" si="1"/>
        <v>126.27289645646142</v>
      </c>
    </row>
    <row r="81" spans="1:5">
      <c r="A81" s="241" t="s">
        <v>454</v>
      </c>
      <c r="B81" s="242">
        <v>80.025611122070686</v>
      </c>
      <c r="C81" s="242">
        <v>91.002777777777794</v>
      </c>
      <c r="E81" s="242">
        <f t="shared" si="1"/>
        <v>85.514194449924247</v>
      </c>
    </row>
    <row r="82" spans="1:5">
      <c r="A82" s="241" t="s">
        <v>455</v>
      </c>
      <c r="B82" s="242">
        <v>100.80242535078669</v>
      </c>
      <c r="C82" s="242">
        <v>114.39185185185187</v>
      </c>
      <c r="E82" s="242">
        <f t="shared" si="1"/>
        <v>107.59713860131927</v>
      </c>
    </row>
    <row r="83" spans="1:5">
      <c r="A83" s="241" t="s">
        <v>456</v>
      </c>
      <c r="B83" s="242">
        <v>76.003535045268322</v>
      </c>
      <c r="C83" s="242">
        <v>87.027962962962974</v>
      </c>
      <c r="E83" s="242">
        <f t="shared" si="1"/>
        <v>81.515749004115648</v>
      </c>
    </row>
    <row r="84" spans="1:5">
      <c r="A84" s="241" t="s">
        <v>457</v>
      </c>
      <c r="B84" s="242">
        <v>72.962775143810887</v>
      </c>
      <c r="C84" s="242">
        <v>83.13</v>
      </c>
      <c r="E84" s="242">
        <f t="shared" si="1"/>
        <v>78.046387571905441</v>
      </c>
    </row>
    <row r="85" spans="1:5">
      <c r="A85" s="241" t="s">
        <v>458</v>
      </c>
      <c r="B85" s="242">
        <v>103.5897333486559</v>
      </c>
      <c r="C85" s="242">
        <v>116.95962962962962</v>
      </c>
      <c r="E85" s="242">
        <f t="shared" si="1"/>
        <v>110.27468148914275</v>
      </c>
    </row>
    <row r="86" spans="1:5">
      <c r="A86" s="241" t="s">
        <v>459</v>
      </c>
      <c r="B86" s="242">
        <v>113.44156295061985</v>
      </c>
      <c r="C86" s="242">
        <v>129.21240740740743</v>
      </c>
      <c r="E86" s="242">
        <f t="shared" si="1"/>
        <v>121.32698517901363</v>
      </c>
    </row>
    <row r="87" spans="1:5">
      <c r="A87" s="241" t="s">
        <v>460</v>
      </c>
      <c r="B87" s="242">
        <v>102.82313326201675</v>
      </c>
      <c r="C87" s="242">
        <v>116.28944444444443</v>
      </c>
      <c r="E87" s="242">
        <f t="shared" si="1"/>
        <v>109.5562888532306</v>
      </c>
    </row>
    <row r="88" spans="1:5">
      <c r="A88" s="241" t="s">
        <v>461</v>
      </c>
      <c r="B88" s="242">
        <v>56.159210656399473</v>
      </c>
      <c r="C88" s="242">
        <v>64.122222222222206</v>
      </c>
      <c r="E88" s="242">
        <f t="shared" si="1"/>
        <v>60.140716439310836</v>
      </c>
    </row>
    <row r="89" spans="1:5">
      <c r="A89" s="241" t="s">
        <v>462</v>
      </c>
      <c r="B89" s="242">
        <v>42.24174293182606</v>
      </c>
      <c r="C89" s="242">
        <v>48.220185185185208</v>
      </c>
      <c r="E89" s="242">
        <f t="shared" si="1"/>
        <v>45.230964058505634</v>
      </c>
    </row>
    <row r="90" spans="1:5">
      <c r="A90" s="241" t="s">
        <v>463</v>
      </c>
      <c r="B90" s="242">
        <v>51.726235824733585</v>
      </c>
      <c r="C90" s="242">
        <v>59.056111111111107</v>
      </c>
      <c r="E90" s="242">
        <f t="shared" si="1"/>
        <v>55.391173467922343</v>
      </c>
    </row>
    <row r="91" spans="1:5">
      <c r="A91" s="241" t="s">
        <v>464</v>
      </c>
      <c r="B91" s="242">
        <v>96.559146429928475</v>
      </c>
      <c r="C91" s="242">
        <v>111.12277777777774</v>
      </c>
      <c r="E91" s="242">
        <f t="shared" si="1"/>
        <v>103.84096210385312</v>
      </c>
    </row>
    <row r="92" spans="1:5">
      <c r="A92" s="241" t="s">
        <v>41</v>
      </c>
      <c r="B92" s="242">
        <v>77.099182499649103</v>
      </c>
      <c r="C92" s="242">
        <v>87.401481481481454</v>
      </c>
      <c r="E92" s="242">
        <f t="shared" si="1"/>
        <v>82.250331990565286</v>
      </c>
    </row>
    <row r="93" spans="1:5">
      <c r="A93" s="241" t="s">
        <v>465</v>
      </c>
      <c r="B93" s="242">
        <v>53.284615506785798</v>
      </c>
      <c r="C93" s="242">
        <v>60.809814814814814</v>
      </c>
      <c r="E93" s="242">
        <f t="shared" si="1"/>
        <v>57.047215160800306</v>
      </c>
    </row>
    <row r="94" spans="1:5">
      <c r="A94" s="241" t="s">
        <v>466</v>
      </c>
      <c r="B94" s="242">
        <v>51.876229458854795</v>
      </c>
      <c r="C94" s="242">
        <v>59.129629629629619</v>
      </c>
      <c r="E94" s="242">
        <f t="shared" si="1"/>
        <v>55.502929544242207</v>
      </c>
    </row>
    <row r="95" spans="1:5">
      <c r="A95" s="241" t="s">
        <v>467</v>
      </c>
      <c r="B95" s="242">
        <v>65.677903206366395</v>
      </c>
      <c r="C95" s="242">
        <v>74.636851851851844</v>
      </c>
      <c r="E95" s="242">
        <f t="shared" si="1"/>
        <v>70.157377529109112</v>
      </c>
    </row>
    <row r="96" spans="1:5">
      <c r="A96" s="241" t="s">
        <v>468</v>
      </c>
      <c r="B96" s="242">
        <v>56.709079646081257</v>
      </c>
      <c r="C96" s="242">
        <v>64.23629629629626</v>
      </c>
      <c r="E96" s="242">
        <f t="shared" si="1"/>
        <v>60.472687971188762</v>
      </c>
    </row>
    <row r="97" spans="1:5">
      <c r="A97" s="241" t="s">
        <v>273</v>
      </c>
      <c r="B97" s="242">
        <v>91.557176114527479</v>
      </c>
      <c r="C97" s="242">
        <v>103.91629629629627</v>
      </c>
      <c r="E97" s="242">
        <f t="shared" si="1"/>
        <v>97.736736205411873</v>
      </c>
    </row>
    <row r="98" spans="1:5">
      <c r="A98" s="241" t="s">
        <v>469</v>
      </c>
      <c r="B98" s="242">
        <v>65.824218972322271</v>
      </c>
      <c r="C98" s="242">
        <v>74.765370370370363</v>
      </c>
      <c r="E98" s="242">
        <f t="shared" si="1"/>
        <v>70.294794671346324</v>
      </c>
    </row>
    <row r="99" spans="1:5">
      <c r="A99" s="241" t="s">
        <v>470</v>
      </c>
      <c r="B99" s="242">
        <v>57.800071873003667</v>
      </c>
      <c r="C99" s="242">
        <v>66.31851851851853</v>
      </c>
      <c r="E99" s="242">
        <f t="shared" si="1"/>
        <v>62.059295195761095</v>
      </c>
    </row>
    <row r="100" spans="1:5">
      <c r="A100" s="241" t="s">
        <v>43</v>
      </c>
      <c r="B100" s="242">
        <v>82.5900128042896</v>
      </c>
      <c r="C100" s="242">
        <v>93.591296296296306</v>
      </c>
      <c r="E100" s="242">
        <f t="shared" si="1"/>
        <v>88.090654550292953</v>
      </c>
    </row>
    <row r="101" spans="1:5">
      <c r="A101" s="241" t="s">
        <v>44</v>
      </c>
      <c r="B101" s="242">
        <v>162.67579441135919</v>
      </c>
      <c r="C101" s="242">
        <v>185.75092592592588</v>
      </c>
      <c r="E101" s="242">
        <f t="shared" si="1"/>
        <v>174.21336016864254</v>
      </c>
    </row>
    <row r="102" spans="1:5">
      <c r="A102" s="241" t="s">
        <v>292</v>
      </c>
      <c r="B102" s="242">
        <v>79.122480680124482</v>
      </c>
      <c r="C102" s="242">
        <v>89.84148148148148</v>
      </c>
      <c r="E102" s="242">
        <f t="shared" si="1"/>
        <v>84.481981080802981</v>
      </c>
    </row>
    <row r="103" spans="1:5">
      <c r="A103" s="241" t="s">
        <v>295</v>
      </c>
      <c r="B103" s="242">
        <v>94.730774780500397</v>
      </c>
      <c r="C103" s="242">
        <v>107.45851851851852</v>
      </c>
      <c r="E103" s="242">
        <f t="shared" si="1"/>
        <v>101.09464664950946</v>
      </c>
    </row>
    <row r="104" spans="1:5">
      <c r="A104" s="241" t="s">
        <v>471</v>
      </c>
      <c r="B104" s="242">
        <v>92.47320309450734</v>
      </c>
      <c r="C104" s="242">
        <v>105.06814814814815</v>
      </c>
      <c r="E104" s="242">
        <f t="shared" si="1"/>
        <v>98.77067562132774</v>
      </c>
    </row>
    <row r="105" spans="1:5">
      <c r="A105" s="241" t="s">
        <v>472</v>
      </c>
      <c r="B105" s="242">
        <v>112.21128018242187</v>
      </c>
      <c r="C105" s="242">
        <v>127.46277777777784</v>
      </c>
      <c r="E105" s="242">
        <f t="shared" si="1"/>
        <v>119.83702898009986</v>
      </c>
    </row>
    <row r="106" spans="1:5">
      <c r="A106" s="241" t="s">
        <v>473</v>
      </c>
      <c r="B106" s="242">
        <v>134.23818409624053</v>
      </c>
      <c r="C106" s="242">
        <v>152.94111111111107</v>
      </c>
      <c r="E106" s="242">
        <f t="shared" si="1"/>
        <v>143.58964760367581</v>
      </c>
    </row>
    <row r="107" spans="1:5">
      <c r="A107" s="241" t="s">
        <v>474</v>
      </c>
      <c r="B107" s="242">
        <v>83.50342328367735</v>
      </c>
      <c r="C107" s="242">
        <v>94.797777777777739</v>
      </c>
      <c r="E107" s="242">
        <f t="shared" si="1"/>
        <v>89.150600530727544</v>
      </c>
    </row>
    <row r="108" spans="1:5">
      <c r="A108" s="241" t="s">
        <v>299</v>
      </c>
      <c r="B108" s="242">
        <v>74.928657315242745</v>
      </c>
      <c r="C108" s="242">
        <v>85.383888888888862</v>
      </c>
      <c r="E108" s="242">
        <f t="shared" si="1"/>
        <v>80.156273102065796</v>
      </c>
    </row>
    <row r="109" spans="1:5">
      <c r="A109" s="241" t="s">
        <v>47</v>
      </c>
      <c r="B109" s="242">
        <v>99.907010237365185</v>
      </c>
      <c r="C109" s="242">
        <v>113.11888888888888</v>
      </c>
      <c r="E109" s="242">
        <f t="shared" si="1"/>
        <v>106.51294956312702</v>
      </c>
    </row>
    <row r="110" spans="1:5">
      <c r="A110" s="241" t="s">
        <v>301</v>
      </c>
      <c r="B110" s="242">
        <v>77.870119649814541</v>
      </c>
      <c r="C110" s="242">
        <v>88.2862962962963</v>
      </c>
      <c r="E110" s="242">
        <f t="shared" si="1"/>
        <v>83.078207973055413</v>
      </c>
    </row>
    <row r="111" spans="1:5">
      <c r="A111" s="241" t="s">
        <v>475</v>
      </c>
      <c r="B111" s="242">
        <v>57.909787801687173</v>
      </c>
      <c r="C111" s="242">
        <v>65.978888888888889</v>
      </c>
      <c r="E111" s="242">
        <f t="shared" si="1"/>
        <v>61.944338345288031</v>
      </c>
    </row>
    <row r="112" spans="1:5">
      <c r="A112" s="241" t="s">
        <v>476</v>
      </c>
      <c r="B112" s="242">
        <v>35.562049804842282</v>
      </c>
      <c r="C112" s="242">
        <v>40.583333333333314</v>
      </c>
      <c r="E112" s="242">
        <f t="shared" si="1"/>
        <v>38.072691569087795</v>
      </c>
    </row>
    <row r="113" spans="1:5">
      <c r="A113" s="241" t="s">
        <v>477</v>
      </c>
      <c r="B113" s="242">
        <v>86.299280699316725</v>
      </c>
      <c r="C113" s="242">
        <v>98.037407407407414</v>
      </c>
      <c r="E113" s="242">
        <f t="shared" si="1"/>
        <v>92.168344053362063</v>
      </c>
    </row>
    <row r="114" spans="1:5">
      <c r="A114" s="241" t="s">
        <v>478</v>
      </c>
      <c r="B114" s="242">
        <v>118.34145766191197</v>
      </c>
      <c r="C114" s="242">
        <v>134.79296296296297</v>
      </c>
      <c r="E114" s="242">
        <f t="shared" si="1"/>
        <v>126.56721031243748</v>
      </c>
    </row>
    <row r="115" spans="1:5">
      <c r="A115" s="241" t="s">
        <v>479</v>
      </c>
      <c r="B115" s="242">
        <v>156.88606154456284</v>
      </c>
      <c r="C115" s="242">
        <v>178.44148148148153</v>
      </c>
      <c r="E115" s="242">
        <f t="shared" si="1"/>
        <v>167.6637715130222</v>
      </c>
    </row>
    <row r="116" spans="1:5">
      <c r="A116" s="241" t="s">
        <v>480</v>
      </c>
      <c r="B116" s="242">
        <v>202.92200603022079</v>
      </c>
      <c r="C116" s="242">
        <v>230.55592592592595</v>
      </c>
      <c r="E116" s="242">
        <f t="shared" si="1"/>
        <v>216.73896597807337</v>
      </c>
    </row>
    <row r="117" spans="1:5">
      <c r="A117" s="241" t="s">
        <v>481</v>
      </c>
      <c r="B117" s="242">
        <v>59.164577606414618</v>
      </c>
      <c r="C117" s="242">
        <v>67.478518518518499</v>
      </c>
      <c r="E117" s="242">
        <f t="shared" si="1"/>
        <v>63.321548062466562</v>
      </c>
    </row>
    <row r="118" spans="1:5">
      <c r="A118" s="241" t="s">
        <v>482</v>
      </c>
      <c r="B118" s="242">
        <v>74.054410610988754</v>
      </c>
      <c r="C118" s="242">
        <v>84.213888888888903</v>
      </c>
      <c r="E118" s="242">
        <f t="shared" si="1"/>
        <v>79.134149749938828</v>
      </c>
    </row>
    <row r="119" spans="1:5">
      <c r="A119" s="241" t="s">
        <v>483</v>
      </c>
      <c r="B119" s="242">
        <v>93.257199627558421</v>
      </c>
      <c r="C119" s="242">
        <v>105.52148148148147</v>
      </c>
      <c r="E119" s="242">
        <f t="shared" si="1"/>
        <v>99.389340554519947</v>
      </c>
    </row>
    <row r="120" spans="1:5">
      <c r="A120" s="241" t="s">
        <v>484</v>
      </c>
      <c r="B120" s="242">
        <v>48.427336591013876</v>
      </c>
      <c r="C120" s="242">
        <v>55.322777777777773</v>
      </c>
      <c r="E120" s="242">
        <f t="shared" si="1"/>
        <v>51.875057184395828</v>
      </c>
    </row>
    <row r="121" spans="1:5">
      <c r="A121" s="241" t="s">
        <v>485</v>
      </c>
      <c r="B121" s="242">
        <v>80.068829111647815</v>
      </c>
      <c r="C121" s="242">
        <v>91.132222222222225</v>
      </c>
      <c r="E121" s="242">
        <f t="shared" si="1"/>
        <v>85.600525666935027</v>
      </c>
    </row>
    <row r="122" spans="1:5">
      <c r="A122" s="241" t="s">
        <v>486</v>
      </c>
      <c r="B122" s="242">
        <v>106.43724851981932</v>
      </c>
      <c r="C122" s="242">
        <v>120.74240740740737</v>
      </c>
      <c r="E122" s="242">
        <f t="shared" si="1"/>
        <v>113.58982796361335</v>
      </c>
    </row>
    <row r="123" spans="1:5">
      <c r="A123" s="241" t="s">
        <v>487</v>
      </c>
      <c r="B123" s="242">
        <v>135.99993135684664</v>
      </c>
      <c r="C123" s="242">
        <v>154.0137037037037</v>
      </c>
      <c r="E123" s="242">
        <f t="shared" si="1"/>
        <v>145.00681753027516</v>
      </c>
    </row>
    <row r="124" spans="1:5">
      <c r="A124" s="241" t="s">
        <v>488</v>
      </c>
      <c r="B124" s="242">
        <v>72.027430410689647</v>
      </c>
      <c r="C124" s="242">
        <v>81.8472222222222</v>
      </c>
      <c r="E124" s="242">
        <f t="shared" si="1"/>
        <v>76.937326316455923</v>
      </c>
    </row>
    <row r="125" spans="1:5">
      <c r="A125" s="241" t="s">
        <v>489</v>
      </c>
      <c r="B125" s="242">
        <v>90.643466741626767</v>
      </c>
      <c r="C125" s="242">
        <v>103.4253703703704</v>
      </c>
      <c r="E125" s="242">
        <f t="shared" si="1"/>
        <v>97.034418555998585</v>
      </c>
    </row>
    <row r="126" spans="1:5">
      <c r="A126" s="241" t="s">
        <v>490</v>
      </c>
      <c r="B126" s="242">
        <v>118.88026354541233</v>
      </c>
      <c r="C126" s="242">
        <v>135.64796296296305</v>
      </c>
      <c r="E126" s="242">
        <f t="shared" si="1"/>
        <v>127.26411325418769</v>
      </c>
    </row>
    <row r="127" spans="1:5">
      <c r="A127" s="241" t="s">
        <v>491</v>
      </c>
      <c r="B127" s="242">
        <v>48.915801916401342</v>
      </c>
      <c r="C127" s="242">
        <v>55.691296296296287</v>
      </c>
      <c r="E127" s="242">
        <f t="shared" si="1"/>
        <v>52.303549106348811</v>
      </c>
    </row>
    <row r="128" spans="1:5">
      <c r="A128" s="241" t="s">
        <v>492</v>
      </c>
      <c r="B128" s="242">
        <v>61.841894546446341</v>
      </c>
      <c r="C128" s="242">
        <v>70.163703703703703</v>
      </c>
      <c r="E128" s="242">
        <f t="shared" si="1"/>
        <v>66.002799125075029</v>
      </c>
    </row>
    <row r="129" spans="1:5">
      <c r="A129" s="241" t="s">
        <v>493</v>
      </c>
      <c r="B129" s="242">
        <v>75.652571641891583</v>
      </c>
      <c r="C129" s="242">
        <v>85.692037037037025</v>
      </c>
      <c r="E129" s="242">
        <f t="shared" si="1"/>
        <v>80.672304339464304</v>
      </c>
    </row>
    <row r="130" spans="1:5">
      <c r="A130" s="241" t="s">
        <v>494</v>
      </c>
      <c r="B130" s="242">
        <v>71.70678448537835</v>
      </c>
      <c r="C130" s="242">
        <v>81.497592592592596</v>
      </c>
      <c r="E130" s="242">
        <f t="shared" si="1"/>
        <v>76.602188538985473</v>
      </c>
    </row>
    <row r="131" spans="1:5">
      <c r="A131" s="241" t="s">
        <v>495</v>
      </c>
      <c r="B131" s="242">
        <v>91.645859584725883</v>
      </c>
      <c r="C131" s="242">
        <v>103.88833333333332</v>
      </c>
      <c r="E131" s="242">
        <f t="shared" si="1"/>
        <v>97.767096459029602</v>
      </c>
    </row>
    <row r="132" spans="1:5">
      <c r="A132" s="241" t="s">
        <v>496</v>
      </c>
      <c r="B132" s="242">
        <v>60.549099383324865</v>
      </c>
      <c r="C132" s="242">
        <v>68.224814814814792</v>
      </c>
      <c r="E132" s="242">
        <f t="shared" si="1"/>
        <v>64.386957099069832</v>
      </c>
    </row>
    <row r="133" spans="1:5">
      <c r="A133" s="241" t="s">
        <v>497</v>
      </c>
      <c r="B133" s="242">
        <v>76.920737770504701</v>
      </c>
      <c r="C133" s="242">
        <v>87.029814814814813</v>
      </c>
      <c r="E133" s="242">
        <f t="shared" si="1"/>
        <v>81.975276292659757</v>
      </c>
    </row>
    <row r="134" spans="1:5">
      <c r="A134" s="241" t="s">
        <v>53</v>
      </c>
      <c r="B134" s="242">
        <v>81.30090546430317</v>
      </c>
      <c r="C134" s="242">
        <v>92.394814814814822</v>
      </c>
      <c r="E134" s="242">
        <f t="shared" si="1"/>
        <v>86.847860139559003</v>
      </c>
    </row>
    <row r="135" spans="1:5">
      <c r="A135" s="241" t="s">
        <v>498</v>
      </c>
      <c r="B135" s="242">
        <v>92.464898690785375</v>
      </c>
      <c r="C135" s="242">
        <v>104.75166666666667</v>
      </c>
      <c r="E135" s="242">
        <f t="shared" si="1"/>
        <v>98.608282678726027</v>
      </c>
    </row>
    <row r="136" spans="1:5">
      <c r="A136" s="241" t="s">
        <v>499</v>
      </c>
      <c r="B136" s="242">
        <v>59.591873522956888</v>
      </c>
      <c r="C136" s="242">
        <v>67.773148148148152</v>
      </c>
      <c r="E136" s="242">
        <f t="shared" ref="E136:E143" si="2">AVERAGE(B136:C136)</f>
        <v>63.68251083555252</v>
      </c>
    </row>
    <row r="137" spans="1:5">
      <c r="A137" s="241" t="s">
        <v>500</v>
      </c>
      <c r="B137" s="242">
        <v>76.264740855015674</v>
      </c>
      <c r="C137" s="242">
        <v>86.42796296296298</v>
      </c>
      <c r="E137" s="242">
        <f t="shared" si="2"/>
        <v>81.346351908989334</v>
      </c>
    </row>
    <row r="138" spans="1:5">
      <c r="A138" s="241" t="s">
        <v>501</v>
      </c>
      <c r="B138" s="242">
        <v>67.943917456264131</v>
      </c>
      <c r="C138" s="242">
        <v>77.595185185185187</v>
      </c>
      <c r="E138" s="242">
        <f t="shared" si="2"/>
        <v>72.769551320724659</v>
      </c>
    </row>
    <row r="139" spans="1:5">
      <c r="A139" s="241" t="s">
        <v>57</v>
      </c>
      <c r="B139" s="242">
        <v>79.548580317317189</v>
      </c>
      <c r="C139" s="242">
        <v>90.387592592592597</v>
      </c>
      <c r="E139" s="242">
        <f t="shared" si="2"/>
        <v>84.968086454954886</v>
      </c>
    </row>
    <row r="140" spans="1:5">
      <c r="A140" s="241" t="s">
        <v>502</v>
      </c>
      <c r="B140" s="242">
        <v>107.24455904938331</v>
      </c>
      <c r="C140" s="242">
        <v>121.26962962962963</v>
      </c>
      <c r="E140" s="242">
        <f t="shared" si="2"/>
        <v>114.25709433950647</v>
      </c>
    </row>
    <row r="141" spans="1:5">
      <c r="A141" s="241" t="s">
        <v>503</v>
      </c>
      <c r="B141" s="242">
        <v>85.956011864400779</v>
      </c>
      <c r="C141" s="242">
        <v>97.414999999999964</v>
      </c>
      <c r="E141" s="242">
        <f t="shared" si="2"/>
        <v>91.685505932200371</v>
      </c>
    </row>
    <row r="142" spans="1:5">
      <c r="A142" s="241" t="s">
        <v>350</v>
      </c>
      <c r="B142" s="242">
        <v>79.584087898287436</v>
      </c>
      <c r="C142" s="242">
        <v>90.031851851851826</v>
      </c>
      <c r="E142" s="242">
        <f t="shared" si="2"/>
        <v>84.807969875069631</v>
      </c>
    </row>
    <row r="143" spans="1:5">
      <c r="A143" s="241" t="s">
        <v>504</v>
      </c>
      <c r="B143" s="242">
        <v>77.921557357934049</v>
      </c>
      <c r="C143" s="242">
        <v>88.126666666666651</v>
      </c>
      <c r="E143" s="242">
        <f t="shared" si="2"/>
        <v>83.02411201230035</v>
      </c>
    </row>
    <row r="145" spans="1:3" ht="26">
      <c r="A145" s="244" t="s">
        <v>505</v>
      </c>
      <c r="B145" s="245">
        <f>AVERAGE(B7:B144)</f>
        <v>79.404039022176846</v>
      </c>
      <c r="C145" s="245">
        <f>AVERAGE(C7:C144)</f>
        <v>90.17955528521226</v>
      </c>
    </row>
    <row r="146" spans="1:3">
      <c r="A146" s="246"/>
      <c r="B146" s="246"/>
      <c r="C146" s="246"/>
    </row>
    <row r="147" spans="1:3" ht="27">
      <c r="A147" s="62" t="s">
        <v>506</v>
      </c>
      <c r="B147" s="247">
        <v>89.797091747670194</v>
      </c>
      <c r="C147" s="248">
        <v>106.176059393157</v>
      </c>
    </row>
    <row r="148" spans="1:3">
      <c r="A148" s="246"/>
      <c r="B148" s="246"/>
      <c r="C148" s="246"/>
    </row>
    <row r="149" spans="1:3">
      <c r="A149" s="249" t="s">
        <v>507</v>
      </c>
      <c r="B149" s="245">
        <f>B147-B145</f>
        <v>10.393052725493348</v>
      </c>
      <c r="C149" s="245">
        <f>C147-C145</f>
        <v>15.996504107944745</v>
      </c>
    </row>
    <row r="150" spans="1:3">
      <c r="A150" s="249" t="s">
        <v>508</v>
      </c>
      <c r="B150" s="250">
        <f>B149/B147</f>
        <v>0.1157393020555479</v>
      </c>
      <c r="C150" s="250">
        <f>C149/C147</f>
        <v>0.15066017894591133</v>
      </c>
    </row>
    <row r="151" spans="1:3">
      <c r="B151" s="242"/>
    </row>
  </sheetData>
  <mergeCells count="2">
    <mergeCell ref="A3:E3"/>
    <mergeCell ref="A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AE10A3E0DA2541AFDC16789820EC03" ma:contentTypeVersion="10" ma:contentTypeDescription="Create a new document." ma:contentTypeScope="" ma:versionID="03db2e4a6f49e97b193876687963938a">
  <xsd:schema xmlns:xsd="http://www.w3.org/2001/XMLSchema" xmlns:xs="http://www.w3.org/2001/XMLSchema" xmlns:p="http://schemas.microsoft.com/office/2006/metadata/properties" targetNamespace="http://schemas.microsoft.com/office/2006/metadata/properties" ma:root="true" ma:fieldsID="41545c8c4145b7c7b8c6eb7f92e9e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8FED46-02E7-427C-9CC9-F1B1803A3D08}">
  <ds:schemaRefs>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F83EA61-34E6-4B01-B6C5-1D30542CB24F}">
  <ds:schemaRefs>
    <ds:schemaRef ds:uri="http://schemas.microsoft.com/sharepoint/v3/contenttype/forms"/>
  </ds:schemaRefs>
</ds:datastoreItem>
</file>

<file path=customXml/itemProps3.xml><?xml version="1.0" encoding="utf-8"?>
<ds:datastoreItem xmlns:ds="http://schemas.openxmlformats.org/officeDocument/2006/customXml" ds:itemID="{4A4A9D82-B526-432B-8417-59FBD8D4E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Instructions_Notes to Preparer</vt:lpstr>
      <vt:lpstr>SAMPLE_IGCE</vt:lpstr>
      <vt:lpstr>SAMPLE_IGCE Optional Task</vt:lpstr>
      <vt:lpstr>SAMPLE_Travel Worksheet</vt:lpstr>
      <vt:lpstr>SAMPLE_Op_Travel Worksheet</vt:lpstr>
      <vt:lpstr>SAMPLE_HW&amp;SW Worksheet</vt:lpstr>
      <vt:lpstr>SAMPLE_Op_HW&amp;SW Worksheet</vt:lpstr>
      <vt:lpstr>Basis of Estimate</vt:lpstr>
      <vt:lpstr>Avg CIO-SP3 Labor Rates</vt:lpstr>
      <vt:lpstr>GSA Sample Labor Rates</vt:lpstr>
      <vt:lpstr>NCAF</vt:lpstr>
    </vt:vector>
  </TitlesOfParts>
  <Company>NIAID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Acquisition Plan, Independent Government Cost Estimate (IGCE)</dc:subject>
  <dc:creator>OC/OA/OAGS</dc:creator>
  <cp:keywords>2610.4,IGCE,Acquisition</cp:keywords>
  <cp:lastModifiedBy>Richard Blake</cp:lastModifiedBy>
  <cp:lastPrinted>2014-01-21T12:52:30Z</cp:lastPrinted>
  <dcterms:created xsi:type="dcterms:W3CDTF">2005-02-17T19:51:48Z</dcterms:created>
  <dcterms:modified xsi:type="dcterms:W3CDTF">2018-02-21T20:50:55Z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0x0101000DAE10A3E0DA2541AFDC16789820EC03</vt:lpwstr>
  </property>
</Properties>
</file>